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1" documentId="8_{C13C368C-3CA5-4E90-9869-F6F326A978D6}" xr6:coauthVersionLast="47" xr6:coauthVersionMax="47" xr10:uidLastSave="{14DA4F66-29A2-417D-B5A0-9771D2CCA933}"/>
  <bookViews>
    <workbookView xWindow="28680" yWindow="-120" windowWidth="29040" windowHeight="15840" activeTab="6" xr2:uid="{00000000-000D-0000-FFFF-FFFF00000000}"/>
  </bookViews>
  <sheets>
    <sheet name="Cover" sheetId="25" r:id="rId1"/>
    <sheet name="Map &amp; Key" sheetId="16" r:id="rId2"/>
    <sheet name="Inputs" sheetId="15" r:id="rId3"/>
    <sheet name="Indices" sheetId="22" r:id="rId4"/>
    <sheet name="Time" sheetId="8" r:id="rId5"/>
    <sheet name="Retail (residential)" sheetId="12" r:id="rId6"/>
    <sheet name="Output" sheetId="19" r:id="rId7"/>
  </sheets>
  <externalReferences>
    <externalReference r:id="rId8"/>
    <externalReference r:id="rId9"/>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G40" i="22"/>
  <c r="F40" i="22"/>
  <c r="E40" i="22"/>
  <c r="S22" i="22"/>
  <c r="R22" i="22"/>
  <c r="Q22" i="22"/>
  <c r="P22" i="22"/>
  <c r="O22" i="22"/>
  <c r="N22" i="22"/>
  <c r="M22" i="22"/>
  <c r="L22" i="22"/>
  <c r="K22" i="22"/>
  <c r="J22" i="22"/>
  <c r="I22" i="22"/>
  <c r="H22" i="22"/>
  <c r="G22" i="22"/>
  <c r="F22" i="22"/>
  <c r="E22" i="22"/>
  <c r="S20" i="22"/>
  <c r="R20" i="22"/>
  <c r="O20" i="22"/>
  <c r="I20" i="22"/>
  <c r="H20" i="22"/>
  <c r="G20" i="22"/>
  <c r="F20" i="22"/>
  <c r="E20" i="22"/>
  <c r="S19" i="22"/>
  <c r="R19" i="22"/>
  <c r="O19" i="22"/>
  <c r="I19" i="22"/>
  <c r="H19" i="22"/>
  <c r="G19" i="22"/>
  <c r="F19" i="22"/>
  <c r="E19" i="22"/>
  <c r="S18" i="22"/>
  <c r="R18" i="22"/>
  <c r="O18" i="22"/>
  <c r="I18" i="22"/>
  <c r="H18" i="22"/>
  <c r="G18" i="22"/>
  <c r="F18" i="22"/>
  <c r="E18" i="22"/>
  <c r="S17" i="22"/>
  <c r="R17" i="22"/>
  <c r="O17" i="22"/>
  <c r="I17" i="22"/>
  <c r="H17" i="22"/>
  <c r="G17" i="22"/>
  <c r="F17" i="22"/>
  <c r="E17" i="22"/>
  <c r="S16" i="22"/>
  <c r="R16" i="22"/>
  <c r="O16" i="22"/>
  <c r="I16" i="22"/>
  <c r="H16" i="22"/>
  <c r="G16" i="22"/>
  <c r="F16" i="22"/>
  <c r="E16" i="22"/>
  <c r="S15" i="22"/>
  <c r="R15" i="22"/>
  <c r="O15" i="22"/>
  <c r="I15" i="22"/>
  <c r="H15" i="22"/>
  <c r="G15" i="22"/>
  <c r="F15" i="22"/>
  <c r="E15" i="22"/>
  <c r="S14" i="22"/>
  <c r="R14" i="22"/>
  <c r="O14" i="22"/>
  <c r="I14" i="22"/>
  <c r="H14" i="22"/>
  <c r="G14" i="22"/>
  <c r="F14" i="22"/>
  <c r="E14" i="22"/>
  <c r="S13" i="22"/>
  <c r="R13" i="22"/>
  <c r="O13" i="22"/>
  <c r="I13" i="22"/>
  <c r="H13" i="22"/>
  <c r="G13" i="22"/>
  <c r="F13" i="22"/>
  <c r="E13" i="22"/>
  <c r="S12" i="22"/>
  <c r="R12" i="22"/>
  <c r="O12" i="22"/>
  <c r="I12" i="22"/>
  <c r="H12" i="22"/>
  <c r="G12" i="22"/>
  <c r="F12" i="22"/>
  <c r="E12" i="22"/>
  <c r="S11" i="22"/>
  <c r="R11" i="22"/>
  <c r="O11" i="22"/>
  <c r="I11" i="22"/>
  <c r="H11" i="22"/>
  <c r="G11" i="22"/>
  <c r="F11" i="22"/>
  <c r="E11" i="22"/>
  <c r="S10" i="22"/>
  <c r="R10" i="22"/>
  <c r="O10" i="22"/>
  <c r="I10" i="22"/>
  <c r="H10" i="22"/>
  <c r="G10" i="22"/>
  <c r="F10" i="22"/>
  <c r="E10" i="22"/>
  <c r="S9" i="22"/>
  <c r="R9" i="22"/>
  <c r="O9" i="22"/>
  <c r="I9" i="22"/>
  <c r="H9" i="22"/>
  <c r="G9" i="22"/>
  <c r="F9" i="22"/>
  <c r="E9" i="22"/>
  <c r="I14" i="12" l="1"/>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H80" i="15" l="1"/>
  <c r="H76"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O24" i="22" l="1"/>
  <c r="I71" i="12"/>
  <c r="E5" i="22" l="1"/>
  <c r="E4" i="22"/>
  <c r="E3" i="22"/>
  <c r="E2" i="22"/>
  <c r="A1" i="22"/>
  <c r="A1" i="16"/>
  <c r="A1" i="15"/>
  <c r="S16" i="12" l="1"/>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M26" i="12"/>
  <c r="L26" i="12"/>
  <c r="K26" i="12"/>
  <c r="J26" i="12"/>
  <c r="I26" i="12"/>
  <c r="G26" i="12"/>
  <c r="F26" i="12"/>
  <c r="E26" i="12"/>
  <c r="F25" i="12"/>
  <c r="E25" i="12"/>
  <c r="E44" i="12" l="1"/>
  <c r="F44" i="12"/>
  <c r="G44" i="12"/>
  <c r="J44" i="12"/>
  <c r="K44" i="12"/>
  <c r="L44" i="12"/>
  <c r="M44" i="12"/>
  <c r="N44" i="12"/>
  <c r="O44" i="12"/>
  <c r="P44" i="12"/>
  <c r="Q44" i="12"/>
  <c r="R44" i="12"/>
  <c r="S44" i="12"/>
  <c r="E45" i="12"/>
  <c r="F45" i="12"/>
  <c r="G45" i="12"/>
  <c r="J45" i="12"/>
  <c r="K45" i="12"/>
  <c r="L45" i="12"/>
  <c r="M45" i="12"/>
  <c r="N45" i="12"/>
  <c r="O45" i="12"/>
  <c r="P45" i="12"/>
  <c r="Q45" i="12"/>
  <c r="R45" i="12"/>
  <c r="S45" i="12"/>
  <c r="E51" i="12"/>
  <c r="F51" i="12"/>
  <c r="G51" i="12"/>
  <c r="S46" i="12" l="1"/>
  <c r="S51" i="12" s="1"/>
  <c r="O46" i="12"/>
  <c r="O51" i="12" s="1"/>
  <c r="K46" i="12"/>
  <c r="K51" i="12" s="1"/>
  <c r="Q46" i="12"/>
  <c r="Q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N29" i="12"/>
  <c r="N30" i="12" s="1"/>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44" i="12"/>
  <c r="H36" i="12"/>
  <c r="E5" i="15"/>
  <c r="E4" i="15"/>
  <c r="E3" i="15"/>
  <c r="E2" i="15"/>
  <c r="H35" i="16"/>
  <c r="Y35" i="16"/>
  <c r="L58" i="12" l="1"/>
  <c r="L50" i="12"/>
  <c r="P58" i="12"/>
  <c r="P50" i="12"/>
  <c r="O58" i="12"/>
  <c r="O50" i="12"/>
  <c r="M58" i="12"/>
  <c r="M50" i="12"/>
  <c r="Q58" i="12"/>
  <c r="Q50" i="12"/>
  <c r="K58" i="12"/>
  <c r="K50" i="12"/>
  <c r="S58" i="12"/>
  <c r="S50" i="12"/>
  <c r="J58" i="12"/>
  <c r="J50" i="12"/>
  <c r="N58" i="12"/>
  <c r="N50" i="12"/>
  <c r="R58" i="12"/>
  <c r="R50" i="12"/>
  <c r="H28" i="12"/>
  <c r="H37" i="12"/>
  <c r="J13" i="8"/>
  <c r="J14" i="8"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0" i="12"/>
  <c r="H35" i="12"/>
  <c r="H26" i="12"/>
  <c r="H27" i="12"/>
  <c r="P56" i="12"/>
  <c r="S56" i="12"/>
  <c r="M56" i="12"/>
  <c r="O56" i="12"/>
  <c r="Q56" i="12"/>
  <c r="R56" i="12"/>
  <c r="N56" i="12"/>
  <c r="H46" i="12"/>
  <c r="H51" i="12" s="1"/>
  <c r="J51" i="12"/>
  <c r="J80" i="8"/>
  <c r="J81" i="8" s="1"/>
  <c r="J4" i="15" s="1"/>
  <c r="J20" i="8"/>
  <c r="J21" i="8" s="1"/>
  <c r="J22" i="8" s="1"/>
  <c r="K10" i="8"/>
  <c r="J43" i="8"/>
  <c r="J45" i="8" s="1"/>
  <c r="J5" i="19"/>
  <c r="J5" i="12"/>
  <c r="H58" i="12" l="1"/>
  <c r="H50" i="12"/>
  <c r="K5" i="22"/>
  <c r="K5" i="15"/>
  <c r="J2" i="22"/>
  <c r="J2" i="15"/>
  <c r="J53" i="8"/>
  <c r="J4" i="22"/>
  <c r="H56" i="12"/>
  <c r="H39" i="12"/>
  <c r="H57" i="12" s="1"/>
  <c r="J4" i="19"/>
  <c r="J4" i="12"/>
  <c r="J4" i="8"/>
  <c r="K5" i="19"/>
  <c r="K5" i="12"/>
  <c r="K13" i="8"/>
  <c r="K14" i="8" s="1"/>
  <c r="L10" i="8"/>
  <c r="K5" i="8"/>
  <c r="J49" i="8"/>
  <c r="J2" i="19"/>
  <c r="J79" i="8"/>
  <c r="J2" i="12"/>
  <c r="J28" i="8"/>
  <c r="J2" i="8"/>
  <c r="J40" i="8"/>
  <c r="H59" i="12" l="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K20" i="12" l="1"/>
  <c r="K21" i="12" s="1"/>
  <c r="K78" i="12" s="1"/>
  <c r="M17" i="12"/>
  <c r="M20" i="12" s="1"/>
  <c r="N15" i="12"/>
  <c r="N10" i="12"/>
  <c r="N11" i="12" s="1"/>
  <c r="N14" i="12" s="1"/>
  <c r="N17" i="12" s="1"/>
  <c r="N20"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S15" i="12"/>
  <c r="S10" i="12"/>
  <c r="S11" i="12" s="1"/>
  <c r="Q17" i="12"/>
  <c r="Q20" i="12" s="1"/>
  <c r="R15" i="12"/>
  <c r="R10" i="12"/>
  <c r="R11" i="12" s="1"/>
  <c r="R14" i="12" s="1"/>
  <c r="S4" i="22"/>
  <c r="Q53" i="8"/>
  <c r="R45" i="8"/>
  <c r="R62" i="8"/>
  <c r="S58" i="8"/>
  <c r="S44" i="8"/>
  <c r="H41" i="8"/>
  <c r="S43" i="8"/>
  <c r="H37" i="8"/>
  <c r="H43" i="8" s="1"/>
  <c r="S4" i="19"/>
  <c r="S4" i="12"/>
  <c r="S4" i="8"/>
  <c r="R58" i="8"/>
  <c r="S59" i="8" s="1"/>
  <c r="R44" i="8"/>
  <c r="Q49" i="8"/>
  <c r="S29" i="8"/>
  <c r="S30" i="8"/>
  <c r="H11" i="12" l="1"/>
  <c r="H14" i="12" s="1"/>
  <c r="H15" i="12"/>
  <c r="H10" i="12"/>
  <c r="S14" i="12"/>
  <c r="S17" i="12" s="1"/>
  <c r="R17" i="12"/>
  <c r="R20" i="12" s="1"/>
  <c r="R53" i="8"/>
  <c r="Q54" i="8"/>
  <c r="Q72" i="12" s="1"/>
  <c r="R49" i="8"/>
  <c r="S45" i="8"/>
  <c r="S48" i="8"/>
  <c r="F31" i="8"/>
  <c r="F69" i="8" s="1"/>
  <c r="H30" i="8"/>
  <c r="H48" i="8" s="1"/>
  <c r="S36" i="8"/>
  <c r="H29" i="8"/>
  <c r="H36" i="8" s="1"/>
  <c r="Q50" i="8"/>
  <c r="H58" i="8"/>
  <c r="H44" i="8"/>
  <c r="S61" i="8"/>
  <c r="S62" i="8" s="1"/>
  <c r="H59" i="8"/>
  <c r="H61" i="8" s="1"/>
  <c r="S20" i="12" l="1"/>
  <c r="H17" i="12"/>
  <c r="H20" i="12" s="1"/>
  <c r="Q3" i="22"/>
  <c r="Q3" i="15"/>
  <c r="R54" i="8"/>
  <c r="R72" i="12" s="1"/>
  <c r="S53" i="8"/>
  <c r="M52" i="12"/>
  <c r="M74" i="12" s="1"/>
  <c r="M59" i="12"/>
  <c r="M61" i="12" s="1"/>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P18" i="22" l="1"/>
  <c r="P33" i="22" s="1"/>
  <c r="P16" i="22"/>
  <c r="P31" i="22" s="1"/>
  <c r="P14" i="22" l="1"/>
  <c r="P29" i="22" s="1"/>
  <c r="P13" i="22"/>
  <c r="P28" i="22" s="1"/>
  <c r="P12" i="22"/>
  <c r="P27" i="22" s="1"/>
  <c r="M9" i="22"/>
  <c r="M24" i="22" s="1"/>
  <c r="M10" i="22"/>
  <c r="M11" i="22"/>
  <c r="M12" i="22"/>
  <c r="M13" i="22"/>
  <c r="M14" i="22"/>
  <c r="M15" i="22"/>
  <c r="M16" i="22"/>
  <c r="M17" i="22"/>
  <c r="M18" i="22"/>
  <c r="M19" i="22"/>
  <c r="M20" i="22"/>
  <c r="N19" i="22"/>
  <c r="N18" i="22"/>
  <c r="N17" i="22"/>
  <c r="N15" i="22"/>
  <c r="N14" i="22"/>
  <c r="N13" i="22"/>
  <c r="N12" i="22"/>
  <c r="N11" i="22"/>
  <c r="N10" i="22"/>
  <c r="N9" i="22"/>
  <c r="N24" i="22" s="1"/>
  <c r="P17" i="22" l="1"/>
  <c r="P32" i="22" s="1"/>
  <c r="Q9" i="22"/>
  <c r="Q24" i="22" s="1"/>
  <c r="P9" i="22"/>
  <c r="P24" i="22" s="1"/>
  <c r="P11" i="22"/>
  <c r="P26" i="22" s="1"/>
  <c r="Q18" i="22"/>
  <c r="Q33" i="22" s="1"/>
  <c r="R33" i="22" s="1"/>
  <c r="S33" i="22" s="1"/>
  <c r="Q16" i="22"/>
  <c r="Q31" i="22" s="1"/>
  <c r="R31" i="22" s="1"/>
  <c r="S31" i="22" s="1"/>
  <c r="P15" i="22"/>
  <c r="P30" i="22" s="1"/>
  <c r="Q13" i="22"/>
  <c r="Q28" i="22" s="1"/>
  <c r="R28" i="22" s="1"/>
  <c r="S28" i="22" s="1"/>
  <c r="P10" i="22"/>
  <c r="P25" i="22" s="1"/>
  <c r="P19" i="22"/>
  <c r="P34" i="22" s="1"/>
  <c r="N20" i="22"/>
  <c r="N16" i="22"/>
  <c r="Q14" i="22" l="1"/>
  <c r="Q29" i="22" s="1"/>
  <c r="R29" i="22" s="1"/>
  <c r="S29" i="22" s="1"/>
  <c r="Q12" i="22"/>
  <c r="Q27" i="22" s="1"/>
  <c r="R27" i="22" s="1"/>
  <c r="S27" i="22" s="1"/>
  <c r="P20" i="22"/>
  <c r="P35" i="22" s="1"/>
  <c r="P36" i="22" s="1"/>
  <c r="Q15" i="22"/>
  <c r="Q11" i="22"/>
  <c r="Q26" i="22" s="1"/>
  <c r="R26" i="22" s="1"/>
  <c r="S26" i="22" s="1"/>
  <c r="R24" i="22"/>
  <c r="Q30" i="22"/>
  <c r="R30" i="22" s="1"/>
  <c r="S30" i="22" s="1"/>
  <c r="Q10" i="22"/>
  <c r="Q25" i="22" s="1"/>
  <c r="Q17" i="22"/>
  <c r="Q32" i="22" s="1"/>
  <c r="R32" i="22" s="1"/>
  <c r="S32" i="22" s="1"/>
  <c r="Q19" i="22"/>
  <c r="Q34" i="22" s="1"/>
  <c r="R34" i="22" s="1"/>
  <c r="S34" i="22" s="1"/>
  <c r="R25" i="22" l="1"/>
  <c r="S25" i="22" s="1"/>
  <c r="Q20" i="22"/>
  <c r="Q35" i="22" s="1"/>
  <c r="P41" i="22"/>
  <c r="S24" i="22"/>
  <c r="R35" i="22" l="1"/>
  <c r="Q36" i="22"/>
  <c r="Q38" i="22" l="1"/>
  <c r="Q41" i="22"/>
  <c r="S35" i="22"/>
  <c r="S36" i="22" s="1"/>
  <c r="R36" i="22"/>
  <c r="R38" i="22" l="1"/>
  <c r="R41" i="22"/>
  <c r="S38" i="22"/>
  <c r="S41" i="22"/>
  <c r="K9" i="22"/>
  <c r="K24" i="22" s="1"/>
  <c r="K10" i="22"/>
  <c r="L10" i="22"/>
  <c r="L25" i="22" s="1"/>
  <c r="M25" i="22" s="1"/>
  <c r="K11" i="22"/>
  <c r="K26" i="22" s="1"/>
  <c r="L11" i="22"/>
  <c r="K12" i="22"/>
  <c r="K27" i="22" s="1"/>
  <c r="L12" i="22"/>
  <c r="K13" i="22"/>
  <c r="K28" i="22" s="1"/>
  <c r="L13" i="22"/>
  <c r="K14" i="22"/>
  <c r="L14" i="22"/>
  <c r="L29" i="22" s="1"/>
  <c r="M29" i="22" s="1"/>
  <c r="N29" i="22" s="1"/>
  <c r="O29" i="22" s="1"/>
  <c r="K15" i="22"/>
  <c r="L15" i="22"/>
  <c r="K16" i="22"/>
  <c r="K31" i="22" s="1"/>
  <c r="L16" i="22"/>
  <c r="K17" i="22"/>
  <c r="K32" i="22" s="1"/>
  <c r="L17" i="22"/>
  <c r="K18" i="22"/>
  <c r="L18" i="22"/>
  <c r="L33" i="22" s="1"/>
  <c r="M33" i="22" s="1"/>
  <c r="N33" i="22" s="1"/>
  <c r="O33" i="22" s="1"/>
  <c r="K19" i="22"/>
  <c r="K34" i="22" s="1"/>
  <c r="L34" i="22" s="1"/>
  <c r="M34" i="22" s="1"/>
  <c r="N34" i="22" s="1"/>
  <c r="O34" i="22" s="1"/>
  <c r="L19" i="22"/>
  <c r="K20" i="22"/>
  <c r="K35" i="22" s="1"/>
  <c r="L20" i="22"/>
  <c r="J10" i="22"/>
  <c r="J25" i="22" s="1"/>
  <c r="J11" i="22"/>
  <c r="J26" i="22" s="1"/>
  <c r="J12" i="22"/>
  <c r="J27" i="22" s="1"/>
  <c r="J13" i="22"/>
  <c r="J28" i="22" s="1"/>
  <c r="J14" i="22"/>
  <c r="J29" i="22" s="1"/>
  <c r="J15" i="22"/>
  <c r="J30" i="22" s="1"/>
  <c r="J16" i="22"/>
  <c r="J31" i="22" s="1"/>
  <c r="J17" i="22"/>
  <c r="J32" i="22" s="1"/>
  <c r="J18" i="22"/>
  <c r="J33" i="22" s="1"/>
  <c r="J19" i="22"/>
  <c r="J34" i="22" s="1"/>
  <c r="J20" i="22"/>
  <c r="J35" i="22" s="1"/>
  <c r="J9" i="22"/>
  <c r="J24" i="22" s="1"/>
  <c r="L26" i="22" l="1"/>
  <c r="M26" i="22" s="1"/>
  <c r="N26" i="22" s="1"/>
  <c r="O26" i="22" s="1"/>
  <c r="K30" i="22"/>
  <c r="L30" i="22" s="1"/>
  <c r="M30" i="22" s="1"/>
  <c r="N30" i="22" s="1"/>
  <c r="O30" i="22" s="1"/>
  <c r="L28" i="22"/>
  <c r="M28" i="22" s="1"/>
  <c r="N28" i="22" s="1"/>
  <c r="O28" i="22" s="1"/>
  <c r="K33" i="22"/>
  <c r="L32" i="22"/>
  <c r="M32" i="22" s="1"/>
  <c r="N32" i="22" s="1"/>
  <c r="O32" i="22" s="1"/>
  <c r="K25" i="22"/>
  <c r="K36" i="22" s="1"/>
  <c r="K29" i="22"/>
  <c r="L31" i="22"/>
  <c r="M31" i="22" s="1"/>
  <c r="N31" i="22" s="1"/>
  <c r="O31" i="22" s="1"/>
  <c r="L27" i="22"/>
  <c r="M27" i="22" s="1"/>
  <c r="N27" i="22" s="1"/>
  <c r="O27" i="22" s="1"/>
  <c r="L35" i="22"/>
  <c r="M35" i="22" s="1"/>
  <c r="N35" i="22" s="1"/>
  <c r="O35" i="22" s="1"/>
  <c r="N25" i="22"/>
  <c r="J36" i="22"/>
  <c r="J41" i="22" s="1"/>
  <c r="H48" i="15"/>
  <c r="H40" i="22" s="1"/>
  <c r="S43" i="22" s="1"/>
  <c r="S19" i="12" s="1"/>
  <c r="S21" i="12" s="1"/>
  <c r="S78" i="12" s="1"/>
  <c r="L9" i="22"/>
  <c r="L24" i="22" s="1"/>
  <c r="M36" i="22" l="1"/>
  <c r="L36" i="22"/>
  <c r="L38" i="22" s="1"/>
  <c r="O25" i="22"/>
  <c r="O36" i="22" s="1"/>
  <c r="N36" i="22"/>
  <c r="K41" i="22"/>
  <c r="K38" i="22"/>
  <c r="P43" i="22"/>
  <c r="P19" i="12" s="1"/>
  <c r="P21" i="12" s="1"/>
  <c r="P78" i="12" s="1"/>
  <c r="Q43" i="22"/>
  <c r="Q19" i="12" s="1"/>
  <c r="Q21" i="12" s="1"/>
  <c r="Q78" i="12" s="1"/>
  <c r="M38" i="22"/>
  <c r="M41" i="22"/>
  <c r="M43" i="22" s="1"/>
  <c r="M19" i="12" s="1"/>
  <c r="M21" i="12" s="1"/>
  <c r="M78" i="12" s="1"/>
  <c r="R43" i="22"/>
  <c r="R19" i="12" s="1"/>
  <c r="R21" i="12" s="1"/>
  <c r="R78" i="12" s="1"/>
  <c r="L41" i="22" l="1"/>
  <c r="L43" i="22" s="1"/>
  <c r="L19" i="12" s="1"/>
  <c r="L21" i="12" s="1"/>
  <c r="L78" i="12"/>
  <c r="N38" i="22"/>
  <c r="N41" i="22"/>
  <c r="N43" i="22" s="1"/>
  <c r="N19" i="12" s="1"/>
  <c r="N21" i="12" s="1"/>
  <c r="N78" i="12" s="1"/>
  <c r="O38" i="22"/>
  <c r="O41" i="22"/>
  <c r="O43" i="22" s="1"/>
  <c r="O19" i="12" s="1"/>
  <c r="O21" i="12" s="1"/>
  <c r="O78" i="12" s="1"/>
  <c r="P38" i="22"/>
  <c r="H21" i="12" l="1"/>
  <c r="H78" i="12" s="1"/>
  <c r="F79" i="12" s="1"/>
  <c r="F9" i="19" s="1"/>
</calcChain>
</file>

<file path=xl/sharedStrings.xml><?xml version="1.0" encoding="utf-8"?>
<sst xmlns="http://schemas.openxmlformats.org/spreadsheetml/2006/main" count="364" uniqueCount="257">
  <si>
    <t>Model name:</t>
  </si>
  <si>
    <t>Residential retail reconciliation model</t>
  </si>
  <si>
    <t>Version number:</t>
  </si>
  <si>
    <t>Filename:</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</si>
  <si>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</si>
  <si>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</si>
  <si>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</si>
  <si>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</si>
  <si>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</si>
  <si>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</si>
  <si>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</si>
  <si>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</si>
  <si>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</si>
  <si>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</si>
  <si>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</si>
  <si>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</si>
  <si>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</si>
  <si>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</si>
  <si>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</si>
  <si>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</si>
  <si>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</si>
  <si>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</si>
  <si>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</si>
  <si>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</si>
  <si>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</si>
  <si>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</si>
  <si>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</si>
  <si>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</si>
  <si>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</si>
  <si>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</si>
  <si>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</si>
  <si>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</si>
  <si>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</si>
  <si>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</si>
  <si>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</si>
  <si>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</si>
  <si>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</si>
  <si>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</si>
  <si>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</si>
  <si>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</si>
  <si>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</si>
  <si>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</si>
  <si>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</si>
  <si>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</si>
  <si>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</si>
  <si>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</si>
  <si>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</si>
  <si>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</si>
  <si>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</si>
  <si>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</si>
  <si>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</si>
  <si>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</si>
  <si>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</si>
  <si>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</si>
  <si>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</si>
  <si>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</si>
  <si>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</si>
  <si>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</si>
  <si>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</si>
  <si>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</si>
  <si>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</si>
  <si>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</si>
  <si>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</si>
  <si>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</si>
  <si>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</si>
  <si>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</si>
  <si>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</si>
  <si>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</si>
  <si>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</si>
  <si>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</si>
  <si>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</si>
  <si>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</si>
  <si>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</si>
  <si>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</si>
  <si>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</si>
  <si>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</si>
  <si>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</si>
  <si>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</si>
  <si>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</si>
  <si>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</si>
  <si>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</si>
  <si>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</si>
  <si>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</si>
  <si>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</si>
  <si>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</si>
  <si>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</si>
  <si>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</si>
  <si>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</si>
  <si>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</si>
  <si>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</si>
  <si>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</si>
  <si>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</si>
  <si>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</si>
  <si>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</si>
  <si>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</si>
  <si>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</si>
  <si>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</si>
  <si>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</si>
  <si>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</si>
  <si>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</si>
  <si>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</si>
  <si>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</si>
  <si>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</si>
  <si>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</si>
  <si>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</si>
  <si>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</si>
  <si>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</si>
  <si>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</si>
  <si>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</si>
  <si>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</si>
  <si>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</si>
  <si>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</si>
  <si>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</si>
  <si>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</si>
  <si>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</si>
  <si>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</si>
  <si>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</si>
  <si>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</si>
  <si>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</si>
  <si>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</si>
  <si>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</si>
  <si>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</si>
  <si>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</si>
  <si>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</si>
  <si>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</si>
  <si>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</si>
  <si>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</si>
  <si>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</si>
  <si>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</si>
  <si>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</si>
  <si>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</si>
  <si>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</si>
  <si>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</si>
  <si>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</si>
  <si>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</si>
  <si>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</si>
  <si>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</si>
  <si>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</si>
  <si>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</si>
  <si>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</si>
  <si>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</si>
  <si>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</si>
  <si>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</si>
  <si>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</si>
  <si>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</si>
  <si>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</si>
  <si>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</si>
  <si>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</si>
  <si>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</si>
  <si>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</si>
  <si>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</si>
  <si>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</si>
  <si>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</si>
  <si>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</si>
  <si>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</si>
  <si>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</si>
  <si>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</si>
  <si>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</si>
  <si>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</si>
  <si>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</si>
  <si>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</si>
  <si>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</si>
  <si>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</si>
  <si>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</si>
  <si>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</si>
  <si>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</si>
  <si>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</si>
  <si>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</si>
  <si>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</si>
  <si>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</si>
  <si>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</si>
  <si>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</si>
  <si>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</si>
  <si>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</si>
  <si>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</si>
  <si>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</si>
  <si>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</si>
  <si>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</si>
  <si>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</si>
  <si>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</si>
  <si>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</si>
  <si>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</si>
  <si>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</si>
  <si>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</si>
  <si>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</si>
  <si>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</si>
  <si>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</si>
  <si>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</si>
  <si>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</si>
  <si>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</si>
  <si>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</si>
  <si>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</si>
  <si>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</si>
  <si>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</si>
  <si>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</si>
  <si>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</si>
  <si>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</si>
  <si>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</si>
  <si>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</si>
  <si>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</si>
  <si>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</si>
  <si>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</si>
  <si>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</si>
  <si>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</si>
  <si>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</si>
  <si>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</si>
  <si>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</si>
  <si>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</si>
  <si>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</si>
  <si>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</si>
  <si>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</si>
  <si>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</si>
  <si>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</si>
  <si>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</si>
  <si>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</si>
  <si>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</si>
  <si>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</si>
  <si>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</si>
  <si>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</si>
  <si>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</si>
  <si>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</si>
  <si>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</si>
  <si>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</si>
  <si>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</si>
  <si>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</si>
  <si>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</si>
  <si>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</si>
  <si>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</si>
  <si>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</si>
  <si>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</si>
  <si>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</si>
  <si>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</si>
  <si>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</si>
  <si>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</si>
  <si>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</si>
  <si>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</si>
  <si>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</si>
  <si>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</si>
  <si>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</si>
  <si>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</si>
  <si>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</si>
  <si>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</si>
  <si>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</si>
  <si>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</si>
  <si>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</si>
  <si>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</si>
  <si>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</si>
  <si>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</si>
  <si>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</si>
  <si>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</si>
  <si>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</si>
  <si>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</si>
  <si>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</si>
  <si>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</si>
  <si>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</si>
  <si>
    <t>Residential-Retail-Reconciliation-Model-Dec-2020-v2.0.xlsx</t>
  </si>
  <si>
    <t>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</si>
</sst>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0_);\(#,##0.00\);\-_)"/>
    <numFmt numFmtId="183" formatCode="0.0"/>
    <numFmt numFmtId="184" formatCode="#,##0.000_);\(#,##0.000\);\-_)"/>
    <numFmt numFmtId="185" formatCode="#,##0.000_);\(#,##0.000\);&quot;-  &quot;;&quot; &quot;@&quot; &quot;"/>
  </numFmts>
  <fonts count="81">
    <font>
      <sz val="10"/>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rgb="FFFFC0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6">
    <xf numFmtId="164" fontId="0" fillId="0" borderId="0" applyFont="0" applyFill="0" applyBorder="0" applyProtection="0">
      <alignment vertical="top"/>
    </xf>
    <xf numFmtId="43" fontId="3" fillId="0" borderId="0" applyFont="0" applyFill="0" applyBorder="0" applyAlignment="0" applyProtection="0"/>
    <xf numFmtId="178" fontId="3" fillId="0" borderId="0" applyFont="0" applyFill="0" applyBorder="0" applyProtection="0">
      <alignment vertical="top"/>
    </xf>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5" fillId="45" borderId="0" applyNumberFormat="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5" fontId="3" fillId="42" borderId="0" applyNumberFormat="0" applyFont="0" applyBorder="0" applyAlignment="0" applyProtection="0"/>
    <xf numFmtId="0" fontId="3" fillId="43" borderId="0" applyNumberFormat="0" applyFont="0" applyBorder="0" applyAlignment="0" applyProtection="0"/>
    <xf numFmtId="166" fontId="26" fillId="0" borderId="0" applyNumberFormat="0" applyProtection="0">
      <alignment vertical="top"/>
    </xf>
    <xf numFmtId="166" fontId="27" fillId="0" borderId="0" applyNumberFormat="0" applyProtection="0">
      <alignment vertical="top"/>
    </xf>
    <xf numFmtId="166" fontId="20" fillId="44" borderId="0" applyNumberFormat="0" applyProtection="0">
      <alignment vertical="top"/>
    </xf>
    <xf numFmtId="9" fontId="3" fillId="0" borderId="0" applyFont="0" applyFill="0" applyBorder="0" applyAlignment="0" applyProtection="0"/>
    <xf numFmtId="0" fontId="30" fillId="0" borderId="0" applyNumberFormat="0" applyFill="0" applyBorder="0" applyProtection="0">
      <alignment vertical="top"/>
    </xf>
    <xf numFmtId="176" fontId="20" fillId="0" borderId="0" applyFont="0" applyFill="0" applyBorder="0" applyProtection="0">
      <alignment vertical="top"/>
    </xf>
    <xf numFmtId="174" fontId="20" fillId="0" borderId="0" applyFont="0" applyFill="0" applyBorder="0" applyProtection="0">
      <alignment vertical="top"/>
    </xf>
    <xf numFmtId="169" fontId="20" fillId="0" borderId="0" applyFont="0" applyFill="0" applyBorder="0" applyProtection="0">
      <alignment vertical="top"/>
    </xf>
    <xf numFmtId="0" fontId="21" fillId="0" borderId="0"/>
    <xf numFmtId="0" fontId="22" fillId="0" borderId="0"/>
    <xf numFmtId="0" fontId="23" fillId="0" borderId="0"/>
    <xf numFmtId="168"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164" fontId="36" fillId="0" borderId="0" applyFont="0" applyFill="0" applyBorder="0" applyProtection="0">
      <alignment vertical="top"/>
    </xf>
    <xf numFmtId="174" fontId="20" fillId="0" borderId="0" applyFont="0" applyFill="0" applyBorder="0" applyProtection="0">
      <alignment vertical="top"/>
    </xf>
    <xf numFmtId="176" fontId="20" fillId="0" borderId="0" applyFont="0" applyFill="0" applyBorder="0" applyProtection="0">
      <alignment vertical="top"/>
    </xf>
    <xf numFmtId="178" fontId="20" fillId="0" borderId="0" applyFont="0" applyFill="0" applyBorder="0" applyProtection="0">
      <alignment vertical="top"/>
    </xf>
    <xf numFmtId="179" fontId="20" fillId="0" borderId="0" applyFont="0" applyFill="0" applyBorder="0" applyProtection="0">
      <alignment vertical="top"/>
    </xf>
    <xf numFmtId="0" fontId="20" fillId="0" borderId="0"/>
    <xf numFmtId="0" fontId="40" fillId="0" borderId="0"/>
    <xf numFmtId="0" fontId="41" fillId="0" borderId="0" applyNumberFormat="0" applyFill="0" applyAlignment="0"/>
    <xf numFmtId="0" fontId="42" fillId="57" borderId="11" applyNumberFormat="0" applyFont="0" applyAlignment="0" applyProtection="0"/>
    <xf numFmtId="0" fontId="2" fillId="0" borderId="0"/>
    <xf numFmtId="9" fontId="40" fillId="0" borderId="0" applyFont="0" applyFill="0" applyBorder="0" applyAlignment="0" applyProtection="0"/>
    <xf numFmtId="164" fontId="43" fillId="0" borderId="0" applyFont="0" applyFill="0" applyBorder="0" applyProtection="0">
      <alignment vertical="top"/>
    </xf>
    <xf numFmtId="164" fontId="61" fillId="0" borderId="0" applyFont="0" applyFill="0" applyBorder="0" applyProtection="0">
      <alignment vertical="top"/>
    </xf>
    <xf numFmtId="166" fontId="65" fillId="0" borderId="0" applyNumberFormat="0" applyFill="0" applyBorder="0" applyAlignment="0" applyProtection="0">
      <alignment vertical="top"/>
    </xf>
    <xf numFmtId="164" fontId="68" fillId="0" borderId="0" applyFont="0" applyFill="0" applyBorder="0" applyProtection="0">
      <alignment vertical="top"/>
    </xf>
    <xf numFmtId="166" fontId="20" fillId="0" borderId="0" applyFont="0" applyFill="0" applyBorder="0" applyProtection="0">
      <alignment vertical="top"/>
    </xf>
    <xf numFmtId="164" fontId="20" fillId="0" borderId="0" applyFont="0" applyFill="0" applyBorder="0" applyProtection="0">
      <alignment vertical="top"/>
    </xf>
    <xf numFmtId="0" fontId="74" fillId="63" borderId="0" applyNumberFormat="0" applyBorder="0" applyAlignment="0" applyProtection="0"/>
    <xf numFmtId="0" fontId="3" fillId="0" borderId="0"/>
    <xf numFmtId="0" fontId="65" fillId="0" borderId="0" applyNumberFormat="0" applyFill="0" applyBorder="0" applyAlignment="0" applyProtection="0"/>
    <xf numFmtId="0" fontId="75" fillId="0" borderId="0" applyNumberFormat="0" applyFill="0" applyAlignment="0" applyProtection="0"/>
    <xf numFmtId="164" fontId="20" fillId="0" borderId="0" applyFont="0" applyFill="0" applyBorder="0" applyProtection="0">
      <alignment vertical="top"/>
    </xf>
    <xf numFmtId="0" fontId="76" fillId="63" borderId="0" applyNumberFormat="0" applyAlignment="0" applyProtection="0"/>
    <xf numFmtId="0" fontId="1" fillId="0" borderId="0"/>
    <xf numFmtId="0" fontId="78" fillId="0" borderId="0" applyNumberFormat="0" applyFill="0" applyBorder="0" applyAlignment="0" applyProtection="0">
      <alignment vertical="top"/>
      <protection locked="0"/>
    </xf>
    <xf numFmtId="164" fontId="3" fillId="0" borderId="0" applyFont="0" applyFill="0" applyBorder="0" applyProtection="0">
      <alignment vertical="top"/>
    </xf>
    <xf numFmtId="164" fontId="20" fillId="0" borderId="0" applyFont="0" applyFill="0" applyBorder="0" applyProtection="0">
      <alignment vertical="top"/>
    </xf>
  </cellStyleXfs>
  <cellXfs count="492">
    <xf numFmtId="164" fontId="0" fillId="0" borderId="0" xfId="0">
      <alignment vertical="top"/>
    </xf>
    <xf numFmtId="164" fontId="0" fillId="43" borderId="0" xfId="0" applyFill="1">
      <alignment vertical="top"/>
    </xf>
    <xf numFmtId="0" fontId="26" fillId="0" borderId="0" xfId="55" applyNumberFormat="1">
      <alignment vertical="top"/>
    </xf>
    <xf numFmtId="164" fontId="24" fillId="0" borderId="0" xfId="0" applyFont="1">
      <alignment vertical="top"/>
    </xf>
    <xf numFmtId="164" fontId="20" fillId="0" borderId="0" xfId="0" applyFont="1">
      <alignment vertical="top"/>
    </xf>
    <xf numFmtId="164" fontId="18" fillId="43" borderId="0" xfId="0" applyFont="1" applyFill="1">
      <alignment vertical="top"/>
    </xf>
    <xf numFmtId="164" fontId="3" fillId="0" borderId="0" xfId="0" applyFont="1">
      <alignment vertical="top"/>
    </xf>
    <xf numFmtId="174" fontId="20" fillId="0" borderId="0" xfId="61">
      <alignment vertical="top"/>
    </xf>
    <xf numFmtId="176" fontId="20" fillId="0" borderId="0" xfId="60">
      <alignment vertical="top"/>
    </xf>
    <xf numFmtId="170" fontId="20" fillId="0" borderId="0" xfId="0" applyNumberFormat="1" applyFont="1">
      <alignment vertical="top"/>
    </xf>
    <xf numFmtId="170" fontId="24" fillId="0" borderId="0" xfId="0" applyNumberFormat="1" applyFont="1">
      <alignment vertical="top"/>
    </xf>
    <xf numFmtId="174" fontId="24" fillId="0" borderId="0" xfId="61" applyFont="1">
      <alignment vertical="top"/>
    </xf>
    <xf numFmtId="176" fontId="26" fillId="0" borderId="0" xfId="60" applyFont="1">
      <alignment vertical="top"/>
    </xf>
    <xf numFmtId="164" fontId="20" fillId="47" borderId="0" xfId="0" applyFont="1" applyFill="1" applyAlignment="1">
      <alignment horizontal="right" vertical="top"/>
    </xf>
    <xf numFmtId="164" fontId="16" fillId="0" borderId="0" xfId="0" applyFont="1">
      <alignment vertical="top"/>
    </xf>
    <xf numFmtId="164" fontId="26" fillId="0" borderId="0" xfId="0" applyFont="1">
      <alignment vertical="top"/>
    </xf>
    <xf numFmtId="174" fontId="16" fillId="0" borderId="0" xfId="61" applyFont="1">
      <alignment vertical="top"/>
    </xf>
    <xf numFmtId="171" fontId="20" fillId="0" borderId="0" xfId="0" applyNumberFormat="1" applyFont="1">
      <alignment vertical="top"/>
    </xf>
    <xf numFmtId="172" fontId="20" fillId="0" borderId="0" xfId="62" applyNumberFormat="1">
      <alignment vertical="top"/>
    </xf>
    <xf numFmtId="43" fontId="20" fillId="0" borderId="0" xfId="1" applyFont="1" applyAlignment="1">
      <alignment vertical="top"/>
    </xf>
    <xf numFmtId="0" fontId="24" fillId="0" borderId="0" xfId="66" applyNumberFormat="1">
      <alignment vertical="top"/>
    </xf>
    <xf numFmtId="168" fontId="20" fillId="0" borderId="0" xfId="68" applyNumberFormat="1">
      <alignment horizontal="right" vertical="top"/>
    </xf>
    <xf numFmtId="0" fontId="20" fillId="0" borderId="0" xfId="68">
      <alignment horizontal="right" vertical="top"/>
    </xf>
    <xf numFmtId="170" fontId="20" fillId="0" borderId="0" xfId="68" applyNumberFormat="1">
      <alignment horizontal="right" vertical="top"/>
    </xf>
    <xf numFmtId="168" fontId="25" fillId="0" borderId="0" xfId="67" applyNumberFormat="1">
      <alignment vertical="top"/>
    </xf>
    <xf numFmtId="0" fontId="25" fillId="0" borderId="0" xfId="67">
      <alignment vertical="top"/>
    </xf>
    <xf numFmtId="170" fontId="25" fillId="0" borderId="0" xfId="67" applyNumberFormat="1">
      <alignment vertical="top"/>
    </xf>
    <xf numFmtId="168" fontId="24" fillId="0" borderId="0" xfId="66">
      <alignment vertical="top"/>
    </xf>
    <xf numFmtId="170" fontId="24" fillId="0" borderId="0" xfId="66" applyNumberFormat="1">
      <alignment vertical="top"/>
    </xf>
    <xf numFmtId="172" fontId="24" fillId="0" borderId="0" xfId="66" applyNumberFormat="1">
      <alignment vertical="top"/>
    </xf>
    <xf numFmtId="172" fontId="25" fillId="0" borderId="0" xfId="67" applyNumberFormat="1">
      <alignment vertical="top"/>
    </xf>
    <xf numFmtId="172" fontId="20" fillId="0" borderId="0" xfId="68" applyNumberFormat="1">
      <alignment horizontal="right" vertical="top"/>
    </xf>
    <xf numFmtId="171" fontId="24" fillId="0" borderId="0" xfId="66" applyNumberFormat="1">
      <alignment vertical="top"/>
    </xf>
    <xf numFmtId="171" fontId="25" fillId="0" borderId="0" xfId="67" applyNumberFormat="1">
      <alignment vertical="top"/>
    </xf>
    <xf numFmtId="171" fontId="20" fillId="0" borderId="0" xfId="68" applyNumberFormat="1">
      <alignment horizontal="right" vertical="top"/>
    </xf>
    <xf numFmtId="167" fontId="24" fillId="0" borderId="0" xfId="66" applyNumberFormat="1">
      <alignment vertical="top"/>
    </xf>
    <xf numFmtId="167" fontId="25" fillId="0" borderId="0" xfId="67" applyNumberFormat="1">
      <alignment vertical="top"/>
    </xf>
    <xf numFmtId="167" fontId="20" fillId="0" borderId="0" xfId="68" applyNumberFormat="1">
      <alignment horizontal="right" vertical="top"/>
    </xf>
    <xf numFmtId="174" fontId="3" fillId="0" borderId="0" xfId="61" applyFont="1">
      <alignment vertical="top"/>
    </xf>
    <xf numFmtId="43" fontId="3" fillId="0" borderId="0" xfId="1"/>
    <xf numFmtId="43" fontId="3" fillId="0" borderId="0" xfId="1" applyAlignment="1">
      <alignment vertical="top"/>
    </xf>
    <xf numFmtId="43" fontId="26" fillId="0" borderId="0" xfId="1" applyFont="1" applyAlignment="1">
      <alignment vertical="top"/>
    </xf>
    <xf numFmtId="43" fontId="16" fillId="0" borderId="0" xfId="1" applyFont="1" applyAlignment="1">
      <alignment vertical="top"/>
    </xf>
    <xf numFmtId="43" fontId="26" fillId="0" borderId="0" xfId="0" applyNumberFormat="1" applyFont="1">
      <alignment vertical="top"/>
    </xf>
    <xf numFmtId="168" fontId="30" fillId="0" borderId="0" xfId="67" applyNumberFormat="1" applyFont="1">
      <alignment vertical="top"/>
    </xf>
    <xf numFmtId="0" fontId="30" fillId="0" borderId="0" xfId="67" applyFont="1">
      <alignment vertical="top"/>
    </xf>
    <xf numFmtId="170" fontId="30" fillId="0" borderId="0" xfId="67" applyNumberFormat="1" applyFont="1">
      <alignment vertical="top"/>
    </xf>
    <xf numFmtId="171" fontId="30" fillId="0" borderId="0" xfId="67" applyNumberFormat="1" applyFont="1">
      <alignment vertical="top"/>
    </xf>
    <xf numFmtId="164" fontId="31" fillId="33" borderId="0" xfId="0" applyFont="1" applyFill="1">
      <alignment vertical="top"/>
    </xf>
    <xf numFmtId="0" fontId="32" fillId="33" borderId="0" xfId="67" applyFont="1" applyFill="1">
      <alignment vertical="top"/>
    </xf>
    <xf numFmtId="0" fontId="33" fillId="33" borderId="0" xfId="67" applyFont="1" applyFill="1">
      <alignment vertical="top"/>
    </xf>
    <xf numFmtId="0" fontId="34" fillId="33" borderId="0" xfId="68" applyFont="1" applyFill="1">
      <alignment horizontal="right" vertical="top"/>
    </xf>
    <xf numFmtId="164" fontId="35" fillId="33" borderId="0" xfId="0" applyFont="1" applyFill="1">
      <alignment vertical="top"/>
    </xf>
    <xf numFmtId="164" fontId="35" fillId="0" borderId="0" xfId="0" applyFont="1">
      <alignment vertical="top"/>
    </xf>
    <xf numFmtId="172" fontId="30" fillId="0" borderId="0" xfId="67" applyNumberFormat="1" applyFont="1">
      <alignment vertical="top"/>
    </xf>
    <xf numFmtId="167" fontId="30" fillId="0" borderId="0" xfId="67" applyNumberFormat="1" applyFont="1">
      <alignment vertical="top"/>
    </xf>
    <xf numFmtId="43" fontId="35" fillId="33" borderId="0" xfId="1" applyFont="1" applyFill="1"/>
    <xf numFmtId="164" fontId="33" fillId="33" borderId="0" xfId="0" applyFont="1" applyFill="1">
      <alignment vertical="top"/>
    </xf>
    <xf numFmtId="164" fontId="24" fillId="48" borderId="0" xfId="0" applyFont="1" applyFill="1">
      <alignment vertical="top"/>
    </xf>
    <xf numFmtId="164" fontId="20" fillId="48" borderId="0" xfId="0" applyFont="1" applyFill="1">
      <alignment vertical="top"/>
    </xf>
    <xf numFmtId="164" fontId="24" fillId="0" borderId="0" xfId="69" applyFont="1">
      <alignment vertical="top"/>
    </xf>
    <xf numFmtId="164" fontId="25" fillId="0" borderId="0" xfId="69" applyFont="1">
      <alignment vertical="top"/>
    </xf>
    <xf numFmtId="164" fontId="20" fillId="0" borderId="0" xfId="69" applyFont="1">
      <alignment vertical="top"/>
    </xf>
    <xf numFmtId="164" fontId="37" fillId="0" borderId="0" xfId="69" applyFont="1" applyAlignment="1">
      <alignment horizontal="left" vertical="top"/>
    </xf>
    <xf numFmtId="164" fontId="36" fillId="0" borderId="0" xfId="69">
      <alignment vertical="top"/>
    </xf>
    <xf numFmtId="173" fontId="37" fillId="0" borderId="0" xfId="69" applyNumberFormat="1" applyFont="1" applyAlignment="1">
      <alignment horizontal="left" vertical="top"/>
    </xf>
    <xf numFmtId="175" fontId="20" fillId="0" borderId="0" xfId="69" applyNumberFormat="1" applyFont="1">
      <alignment vertical="top"/>
    </xf>
    <xf numFmtId="164" fontId="24" fillId="0" borderId="0" xfId="69" applyFont="1" applyAlignment="1">
      <alignment horizontal="right" vertical="top"/>
    </xf>
    <xf numFmtId="172" fontId="20" fillId="0" borderId="0" xfId="69" applyNumberFormat="1" applyFont="1">
      <alignment vertical="top"/>
    </xf>
    <xf numFmtId="164" fontId="24" fillId="48" borderId="0" xfId="69" applyFont="1" applyFill="1">
      <alignment vertical="top"/>
    </xf>
    <xf numFmtId="164" fontId="20" fillId="48" borderId="0" xfId="69" applyFont="1" applyFill="1">
      <alignment vertical="top"/>
    </xf>
    <xf numFmtId="176" fontId="20" fillId="0" borderId="0" xfId="71" applyAlignment="1">
      <alignment horizontal="left" vertical="top"/>
    </xf>
    <xf numFmtId="164" fontId="24" fillId="0" borderId="10" xfId="69" applyFont="1" applyBorder="1">
      <alignment vertical="top"/>
    </xf>
    <xf numFmtId="164" fontId="20" fillId="0" borderId="10" xfId="69" applyFont="1" applyBorder="1">
      <alignment vertical="top"/>
    </xf>
    <xf numFmtId="164" fontId="20" fillId="0" borderId="0" xfId="69" applyFont="1" applyAlignment="1">
      <alignment horizontal="right"/>
    </xf>
    <xf numFmtId="166" fontId="24" fillId="0" borderId="0" xfId="69" applyNumberFormat="1" applyFont="1">
      <alignment vertical="top"/>
    </xf>
    <xf numFmtId="176" fontId="20" fillId="0" borderId="0" xfId="71">
      <alignment vertical="top"/>
    </xf>
    <xf numFmtId="166" fontId="20" fillId="0" borderId="0" xfId="69" applyNumberFormat="1" applyFont="1">
      <alignment vertical="top"/>
    </xf>
    <xf numFmtId="172" fontId="24" fillId="0" borderId="0" xfId="69" applyNumberFormat="1" applyFont="1">
      <alignment vertical="top"/>
    </xf>
    <xf numFmtId="172" fontId="25" fillId="0" borderId="0" xfId="69" applyNumberFormat="1" applyFont="1">
      <alignment vertical="top"/>
    </xf>
    <xf numFmtId="177" fontId="20" fillId="0" borderId="0" xfId="69" applyNumberFormat="1" applyFont="1">
      <alignment vertical="top"/>
    </xf>
    <xf numFmtId="1" fontId="20" fillId="0" borderId="0" xfId="72" applyNumberFormat="1" applyAlignment="1">
      <alignment vertical="center"/>
    </xf>
    <xf numFmtId="164" fontId="20" fillId="0" borderId="0" xfId="69" quotePrefix="1" applyFont="1">
      <alignment vertical="top"/>
    </xf>
    <xf numFmtId="177" fontId="24" fillId="0" borderId="0" xfId="69" applyNumberFormat="1" applyFont="1">
      <alignment vertical="top"/>
    </xf>
    <xf numFmtId="1" fontId="20" fillId="0" borderId="0" xfId="72" applyNumberFormat="1" applyAlignment="1">
      <alignment horizontal="left" vertical="center"/>
    </xf>
    <xf numFmtId="1" fontId="20" fillId="0" borderId="0" xfId="72" applyNumberFormat="1" applyAlignment="1">
      <alignment horizontal="left" vertical="center" indent="1"/>
    </xf>
    <xf numFmtId="1" fontId="20" fillId="0" borderId="0" xfId="72" applyNumberFormat="1" applyAlignment="1">
      <alignment horizontal="center" vertical="center"/>
    </xf>
    <xf numFmtId="178" fontId="29" fillId="0" borderId="0" xfId="72" applyFont="1">
      <alignment vertical="top"/>
    </xf>
    <xf numFmtId="164" fontId="29" fillId="0" borderId="0" xfId="69" applyFont="1">
      <alignment vertical="top"/>
    </xf>
    <xf numFmtId="164" fontId="18" fillId="50" borderId="0" xfId="69" applyFont="1" applyFill="1">
      <alignment vertical="top"/>
    </xf>
    <xf numFmtId="164" fontId="18" fillId="50" borderId="0" xfId="69" applyFont="1" applyFill="1" applyAlignment="1">
      <alignment wrapText="1"/>
    </xf>
    <xf numFmtId="0" fontId="39" fillId="50" borderId="0" xfId="69" applyNumberFormat="1" applyFont="1" applyFill="1" applyAlignment="1">
      <alignment horizontal="left" vertical="center" wrapText="1"/>
    </xf>
    <xf numFmtId="180" fontId="28" fillId="0" borderId="0" xfId="1" applyNumberFormat="1" applyFont="1" applyAlignment="1">
      <alignment vertical="top"/>
    </xf>
    <xf numFmtId="164" fontId="20" fillId="0" borderId="0" xfId="80" applyFont="1">
      <alignment vertical="top"/>
    </xf>
    <xf numFmtId="164" fontId="24" fillId="48" borderId="0" xfId="80" applyFont="1" applyFill="1">
      <alignment vertical="top"/>
    </xf>
    <xf numFmtId="164" fontId="20" fillId="48" borderId="0" xfId="80" applyFont="1" applyFill="1">
      <alignment vertical="top"/>
    </xf>
    <xf numFmtId="164" fontId="24" fillId="48" borderId="0" xfId="80" applyFont="1" applyFill="1" applyAlignment="1">
      <alignment horizontal="left" vertical="top"/>
    </xf>
    <xf numFmtId="164" fontId="44" fillId="0" borderId="0" xfId="80" applyFont="1">
      <alignment vertical="top"/>
    </xf>
    <xf numFmtId="164" fontId="45" fillId="0" borderId="0" xfId="80" applyFont="1">
      <alignment vertical="top"/>
    </xf>
    <xf numFmtId="164" fontId="46" fillId="50" borderId="12" xfId="80" applyFont="1" applyFill="1" applyBorder="1" applyAlignment="1">
      <alignment horizontal="centerContinuous" vertical="top"/>
    </xf>
    <xf numFmtId="164" fontId="47" fillId="50" borderId="12" xfId="80" applyFont="1" applyFill="1" applyBorder="1" applyAlignment="1">
      <alignment horizontal="centerContinuous" vertical="top"/>
    </xf>
    <xf numFmtId="164" fontId="48" fillId="50" borderId="12" xfId="80" applyFont="1" applyFill="1" applyBorder="1" applyAlignment="1">
      <alignment horizontal="centerContinuous" vertical="top"/>
    </xf>
    <xf numFmtId="164" fontId="47" fillId="50" borderId="13" xfId="80" applyFont="1" applyFill="1" applyBorder="1" applyAlignment="1">
      <alignment horizontal="centerContinuous" vertical="top"/>
    </xf>
    <xf numFmtId="164" fontId="24" fillId="0" borderId="0" xfId="80" applyFont="1">
      <alignment vertical="top"/>
    </xf>
    <xf numFmtId="164" fontId="20" fillId="0" borderId="14" xfId="80" applyFont="1" applyBorder="1">
      <alignment vertical="top"/>
    </xf>
    <xf numFmtId="164" fontId="20" fillId="0" borderId="0" xfId="80" applyFont="1" applyAlignment="1">
      <alignment horizontal="center" vertical="top"/>
    </xf>
    <xf numFmtId="164" fontId="20" fillId="0" borderId="15" xfId="80" applyFont="1" applyBorder="1">
      <alignment vertical="top"/>
    </xf>
    <xf numFmtId="164" fontId="20" fillId="49" borderId="16" xfId="80" applyFont="1" applyFill="1" applyBorder="1">
      <alignment vertical="top"/>
    </xf>
    <xf numFmtId="164" fontId="20" fillId="51" borderId="16" xfId="80" applyFont="1" applyFill="1" applyBorder="1">
      <alignment vertical="top"/>
    </xf>
    <xf numFmtId="164" fontId="46" fillId="49" borderId="17" xfId="80" applyFont="1" applyFill="1" applyBorder="1" applyAlignment="1">
      <alignment horizontal="center" vertical="top"/>
    </xf>
    <xf numFmtId="164" fontId="46" fillId="51" borderId="17" xfId="80" applyFont="1" applyFill="1" applyBorder="1" applyAlignment="1">
      <alignment horizontal="center" vertical="top"/>
    </xf>
    <xf numFmtId="164" fontId="20" fillId="49" borderId="18" xfId="80" applyFont="1" applyFill="1" applyBorder="1">
      <alignment vertical="top"/>
    </xf>
    <xf numFmtId="164" fontId="20" fillId="51" borderId="18" xfId="80" applyFont="1" applyFill="1" applyBorder="1">
      <alignment vertical="top"/>
    </xf>
    <xf numFmtId="164" fontId="44" fillId="51" borderId="12" xfId="80" applyFont="1" applyFill="1" applyBorder="1" applyAlignment="1">
      <alignment horizontal="centerContinuous" vertical="top"/>
    </xf>
    <xf numFmtId="164" fontId="45" fillId="51" borderId="12" xfId="80" applyFont="1" applyFill="1" applyBorder="1" applyAlignment="1">
      <alignment horizontal="centerContinuous" vertical="top"/>
    </xf>
    <xf numFmtId="164" fontId="45" fillId="51" borderId="13" xfId="80" applyFont="1" applyFill="1" applyBorder="1" applyAlignment="1">
      <alignment horizontal="centerContinuous" vertical="top"/>
    </xf>
    <xf numFmtId="164" fontId="20" fillId="50" borderId="16" xfId="80" applyFont="1" applyFill="1" applyBorder="1">
      <alignment vertical="top"/>
    </xf>
    <xf numFmtId="164" fontId="46" fillId="50" borderId="17" xfId="80" applyFont="1" applyFill="1" applyBorder="1" applyAlignment="1">
      <alignment horizontal="center" vertical="top"/>
    </xf>
    <xf numFmtId="164" fontId="20" fillId="50" borderId="17" xfId="80" applyFont="1" applyFill="1" applyBorder="1">
      <alignment vertical="top"/>
    </xf>
    <xf numFmtId="164" fontId="20" fillId="0" borderId="19" xfId="80" applyFont="1" applyBorder="1">
      <alignment vertical="top"/>
    </xf>
    <xf numFmtId="164" fontId="20" fillId="0" borderId="20" xfId="80" applyFont="1" applyBorder="1">
      <alignment vertical="top"/>
    </xf>
    <xf numFmtId="164" fontId="20" fillId="0" borderId="20" xfId="80" applyFont="1" applyBorder="1" applyAlignment="1">
      <alignment horizontal="center" vertical="top"/>
    </xf>
    <xf numFmtId="164" fontId="20" fillId="0" borderId="21" xfId="80" applyFont="1" applyBorder="1">
      <alignment vertical="top"/>
    </xf>
    <xf numFmtId="164" fontId="49" fillId="0" borderId="0" xfId="80" applyFont="1">
      <alignment vertical="top"/>
    </xf>
    <xf numFmtId="164" fontId="50" fillId="50" borderId="12" xfId="80" applyFont="1" applyFill="1" applyBorder="1" applyAlignment="1">
      <alignment horizontal="centerContinuous" vertical="top"/>
    </xf>
    <xf numFmtId="164" fontId="51" fillId="50" borderId="12" xfId="80" applyFont="1" applyFill="1" applyBorder="1" applyAlignment="1">
      <alignment horizontal="centerContinuous" vertical="top"/>
    </xf>
    <xf numFmtId="164" fontId="24" fillId="0" borderId="0" xfId="80" applyFont="1" applyAlignment="1">
      <alignment horizontal="center" vertical="top"/>
    </xf>
    <xf numFmtId="164" fontId="20" fillId="0" borderId="22" xfId="80" applyFont="1" applyBorder="1">
      <alignment vertical="top"/>
    </xf>
    <xf numFmtId="164" fontId="20" fillId="0" borderId="23" xfId="80" applyFont="1" applyBorder="1">
      <alignment vertical="top"/>
    </xf>
    <xf numFmtId="164" fontId="20" fillId="0" borderId="23" xfId="80" applyFont="1" applyBorder="1" applyAlignment="1">
      <alignment horizontal="center" vertical="top"/>
    </xf>
    <xf numFmtId="164" fontId="20" fillId="0" borderId="24" xfId="80" applyFont="1" applyBorder="1">
      <alignment vertical="top"/>
    </xf>
    <xf numFmtId="164" fontId="20" fillId="0" borderId="25" xfId="80" applyFont="1" applyBorder="1">
      <alignment vertical="top"/>
    </xf>
    <xf numFmtId="164" fontId="20" fillId="0" borderId="26" xfId="80" applyFont="1" applyBorder="1">
      <alignment vertical="top"/>
    </xf>
    <xf numFmtId="164" fontId="20" fillId="0" borderId="27" xfId="80" applyFont="1" applyBorder="1">
      <alignment vertical="top"/>
    </xf>
    <xf numFmtId="164" fontId="20" fillId="0" borderId="26" xfId="80" applyFont="1" applyBorder="1" applyAlignment="1">
      <alignment horizontal="center" vertical="top"/>
    </xf>
    <xf numFmtId="164" fontId="20" fillId="0" borderId="28" xfId="80" applyFont="1" applyBorder="1">
      <alignment vertical="top"/>
    </xf>
    <xf numFmtId="164" fontId="20" fillId="0" borderId="29" xfId="80" applyFont="1" applyBorder="1">
      <alignment vertical="top"/>
    </xf>
    <xf numFmtId="164" fontId="20" fillId="0" borderId="30" xfId="80" applyFont="1" applyBorder="1">
      <alignment vertical="top"/>
    </xf>
    <xf numFmtId="164" fontId="20" fillId="0" borderId="31" xfId="80" applyFont="1" applyBorder="1" applyAlignment="1">
      <alignment horizontal="right" vertical="top"/>
    </xf>
    <xf numFmtId="164" fontId="52" fillId="49" borderId="32" xfId="80" applyFont="1" applyFill="1" applyBorder="1" applyAlignment="1">
      <alignment horizontal="center" vertical="center"/>
    </xf>
    <xf numFmtId="164" fontId="20" fillId="0" borderId="33" xfId="80" applyFont="1" applyBorder="1">
      <alignment vertical="top"/>
    </xf>
    <xf numFmtId="164" fontId="20" fillId="0" borderId="0" xfId="80" applyFont="1" applyAlignment="1">
      <alignment vertical="center"/>
    </xf>
    <xf numFmtId="164" fontId="20" fillId="0" borderId="31" xfId="80" applyFont="1" applyBorder="1">
      <alignment vertical="top"/>
    </xf>
    <xf numFmtId="164" fontId="20" fillId="0" borderId="0" xfId="80" applyFont="1" applyAlignment="1">
      <alignment horizontal="right" vertical="top"/>
    </xf>
    <xf numFmtId="164" fontId="52" fillId="50" borderId="32" xfId="80" applyFont="1" applyFill="1" applyBorder="1" applyAlignment="1">
      <alignment horizontal="center" vertical="center"/>
    </xf>
    <xf numFmtId="164" fontId="53" fillId="0" borderId="31" xfId="80" applyFont="1" applyBorder="1" applyAlignment="1">
      <alignment vertical="center"/>
    </xf>
    <xf numFmtId="164" fontId="38" fillId="51" borderId="32" xfId="80" applyFont="1" applyFill="1" applyBorder="1" applyAlignment="1">
      <alignment horizontal="center" vertical="top"/>
    </xf>
    <xf numFmtId="164" fontId="53" fillId="0" borderId="33" xfId="80" applyFont="1" applyBorder="1" applyAlignment="1">
      <alignment vertical="center"/>
    </xf>
    <xf numFmtId="164" fontId="53" fillId="0" borderId="34" xfId="80" applyFont="1" applyBorder="1" applyAlignment="1">
      <alignment vertical="center"/>
    </xf>
    <xf numFmtId="164" fontId="54" fillId="50" borderId="32" xfId="80" applyFont="1" applyFill="1" applyBorder="1" applyAlignment="1">
      <alignment horizontal="center" vertical="center"/>
    </xf>
    <xf numFmtId="164" fontId="53" fillId="0" borderId="35" xfId="80" applyFont="1" applyBorder="1" applyAlignment="1">
      <alignment vertical="center"/>
    </xf>
    <xf numFmtId="164" fontId="53" fillId="0" borderId="0" xfId="80" applyFont="1" applyAlignment="1">
      <alignment vertical="center"/>
    </xf>
    <xf numFmtId="164" fontId="53" fillId="0" borderId="14" xfId="80" applyFont="1" applyBorder="1" applyAlignment="1">
      <alignment vertical="center"/>
    </xf>
    <xf numFmtId="164" fontId="20" fillId="0" borderId="0" xfId="80" applyFont="1" applyAlignment="1">
      <alignment horizontal="center" vertical="top" wrapText="1"/>
    </xf>
    <xf numFmtId="164" fontId="53" fillId="0" borderId="0" xfId="80" applyFont="1" applyAlignment="1">
      <alignment horizontal="right" vertical="center"/>
    </xf>
    <xf numFmtId="164" fontId="20" fillId="0" borderId="34" xfId="80" applyFont="1" applyBorder="1">
      <alignment vertical="top"/>
    </xf>
    <xf numFmtId="164" fontId="20" fillId="0" borderId="35" xfId="80" applyFont="1" applyBorder="1">
      <alignment vertical="top"/>
    </xf>
    <xf numFmtId="164" fontId="53" fillId="0" borderId="15" xfId="80" applyFont="1" applyBorder="1" applyAlignment="1">
      <alignment vertical="center"/>
    </xf>
    <xf numFmtId="164" fontId="20" fillId="0" borderId="38" xfId="80" applyFont="1" applyBorder="1">
      <alignment vertical="top"/>
    </xf>
    <xf numFmtId="164" fontId="20" fillId="0" borderId="37" xfId="80" applyFont="1" applyBorder="1">
      <alignment vertical="top"/>
    </xf>
    <xf numFmtId="164" fontId="20" fillId="0" borderId="39" xfId="80" applyFont="1" applyBorder="1">
      <alignment vertical="top"/>
    </xf>
    <xf numFmtId="164" fontId="20" fillId="0" borderId="40" xfId="80" applyFont="1" applyBorder="1">
      <alignment vertical="top"/>
    </xf>
    <xf numFmtId="164" fontId="20" fillId="0" borderId="41" xfId="80" applyFont="1" applyBorder="1">
      <alignment vertical="top"/>
    </xf>
    <xf numFmtId="164" fontId="20" fillId="0" borderId="0" xfId="80" applyFont="1" applyAlignment="1">
      <alignment horizontal="center" vertical="center"/>
    </xf>
    <xf numFmtId="164" fontId="20" fillId="0" borderId="21" xfId="80" applyFont="1" applyBorder="1" applyAlignment="1">
      <alignment vertical="center"/>
    </xf>
    <xf numFmtId="164" fontId="20" fillId="0" borderId="36" xfId="80" applyFont="1" applyBorder="1">
      <alignment vertical="top"/>
    </xf>
    <xf numFmtId="164" fontId="20" fillId="0" borderId="20" xfId="80" applyFont="1" applyBorder="1" applyAlignment="1">
      <alignment horizontal="right" vertical="top"/>
    </xf>
    <xf numFmtId="164" fontId="25" fillId="0" borderId="0" xfId="80" applyFont="1">
      <alignment vertical="top"/>
    </xf>
    <xf numFmtId="164" fontId="20" fillId="0" borderId="0" xfId="80" applyFont="1" applyAlignment="1">
      <alignment horizontal="center"/>
    </xf>
    <xf numFmtId="164" fontId="20" fillId="49" borderId="0" xfId="80" applyFont="1" applyFill="1" applyAlignment="1">
      <alignment horizontal="left" vertical="top"/>
    </xf>
    <xf numFmtId="164" fontId="20" fillId="0" borderId="0" xfId="80" applyFont="1" applyAlignment="1">
      <alignment horizontal="left" vertical="top"/>
    </xf>
    <xf numFmtId="164" fontId="20" fillId="50" borderId="0" xfId="80" applyFont="1" applyFill="1" applyAlignment="1">
      <alignment horizontal="left" vertical="top"/>
    </xf>
    <xf numFmtId="164" fontId="20" fillId="51" borderId="0" xfId="80" applyFont="1" applyFill="1" applyAlignment="1">
      <alignment horizontal="left" vertical="top"/>
    </xf>
    <xf numFmtId="164" fontId="20" fillId="44" borderId="0" xfId="80" applyFont="1" applyFill="1" applyAlignment="1">
      <alignment horizontal="left" vertical="top"/>
    </xf>
    <xf numFmtId="164" fontId="20" fillId="42" borderId="0" xfId="80" applyFont="1" applyFill="1" applyAlignment="1">
      <alignment horizontal="left" vertical="top"/>
    </xf>
    <xf numFmtId="164" fontId="26" fillId="0" borderId="0" xfId="80" applyFont="1">
      <alignment vertical="top"/>
    </xf>
    <xf numFmtId="164" fontId="27" fillId="0" borderId="0" xfId="80" applyFont="1">
      <alignment vertical="top"/>
    </xf>
    <xf numFmtId="164" fontId="20" fillId="49" borderId="0" xfId="80" applyFont="1" applyFill="1">
      <alignment vertical="top"/>
    </xf>
    <xf numFmtId="164" fontId="20" fillId="50" borderId="0" xfId="80" applyFont="1" applyFill="1">
      <alignment vertical="top"/>
    </xf>
    <xf numFmtId="164" fontId="26" fillId="50" borderId="0" xfId="80" applyFont="1" applyFill="1">
      <alignment vertical="top"/>
    </xf>
    <xf numFmtId="164" fontId="20" fillId="51" borderId="0" xfId="80" applyFont="1" applyFill="1">
      <alignment vertical="top"/>
    </xf>
    <xf numFmtId="164" fontId="20" fillId="44" borderId="0" xfId="80" applyFont="1" applyFill="1">
      <alignment vertical="top"/>
    </xf>
    <xf numFmtId="164" fontId="20" fillId="52" borderId="0" xfId="80" applyFont="1" applyFill="1">
      <alignment vertical="top"/>
    </xf>
    <xf numFmtId="164" fontId="20" fillId="42" borderId="0" xfId="80" applyFont="1" applyFill="1">
      <alignment vertical="top"/>
    </xf>
    <xf numFmtId="164" fontId="20" fillId="53" borderId="0" xfId="80" applyFont="1" applyFill="1">
      <alignment vertical="top"/>
    </xf>
    <xf numFmtId="164" fontId="20" fillId="54" borderId="0" xfId="80" applyFont="1" applyFill="1">
      <alignment vertical="top"/>
    </xf>
    <xf numFmtId="164" fontId="20" fillId="55" borderId="0" xfId="80" applyFont="1" applyFill="1">
      <alignment vertical="top"/>
    </xf>
    <xf numFmtId="164" fontId="20" fillId="46" borderId="0" xfId="80" applyFont="1" applyFill="1">
      <alignment vertical="top"/>
    </xf>
    <xf numFmtId="164" fontId="18" fillId="50" borderId="0" xfId="80" applyFont="1" applyFill="1">
      <alignment vertical="top"/>
    </xf>
    <xf numFmtId="164" fontId="18" fillId="50" borderId="0" xfId="80" applyFont="1" applyFill="1" applyAlignment="1">
      <alignment wrapText="1"/>
    </xf>
    <xf numFmtId="0" fontId="39" fillId="50" borderId="0" xfId="80" applyNumberFormat="1" applyFont="1" applyFill="1" applyAlignment="1">
      <alignment horizontal="left" vertical="center" wrapText="1"/>
    </xf>
    <xf numFmtId="164" fontId="18" fillId="50" borderId="0" xfId="80" applyFont="1" applyFill="1" applyAlignment="1">
      <alignment vertical="top" wrapText="1"/>
    </xf>
    <xf numFmtId="178" fontId="20" fillId="0" borderId="0" xfId="2" applyFont="1">
      <alignment vertical="top"/>
    </xf>
    <xf numFmtId="177" fontId="55" fillId="0" borderId="0" xfId="69" applyNumberFormat="1" applyFont="1">
      <alignment vertical="top"/>
    </xf>
    <xf numFmtId="164" fontId="25" fillId="0" borderId="0" xfId="69" quotePrefix="1" applyFont="1">
      <alignment vertical="top"/>
    </xf>
    <xf numFmtId="1" fontId="20" fillId="0" borderId="0" xfId="69" applyNumberFormat="1" applyFont="1">
      <alignment vertical="top"/>
    </xf>
    <xf numFmtId="1" fontId="24" fillId="0" borderId="0" xfId="69" applyNumberFormat="1" applyFont="1" applyAlignment="1">
      <alignment horizontal="right" vertical="top"/>
    </xf>
    <xf numFmtId="1" fontId="24" fillId="48" borderId="0" xfId="69" applyNumberFormat="1" applyFont="1" applyFill="1">
      <alignment vertical="top"/>
    </xf>
    <xf numFmtId="1" fontId="20" fillId="0" borderId="0" xfId="71" applyNumberFormat="1" applyAlignment="1">
      <alignment horizontal="left" vertical="top"/>
    </xf>
    <xf numFmtId="1" fontId="20" fillId="0" borderId="0" xfId="71" applyNumberFormat="1">
      <alignment vertical="top"/>
    </xf>
    <xf numFmtId="1" fontId="18" fillId="50" borderId="0" xfId="69" applyNumberFormat="1" applyFont="1" applyFill="1">
      <alignment vertical="top"/>
    </xf>
    <xf numFmtId="43" fontId="28" fillId="0" borderId="0" xfId="1" applyFont="1" applyAlignment="1">
      <alignment vertical="top"/>
    </xf>
    <xf numFmtId="177" fontId="20" fillId="0" borderId="0" xfId="0" applyNumberFormat="1" applyFont="1">
      <alignment vertical="top"/>
    </xf>
    <xf numFmtId="177" fontId="28" fillId="0" borderId="0" xfId="1" applyNumberFormat="1" applyFont="1" applyAlignment="1">
      <alignment vertical="top"/>
    </xf>
    <xf numFmtId="0" fontId="58" fillId="0" borderId="0" xfId="66" applyNumberFormat="1" applyFont="1">
      <alignment vertical="top"/>
    </xf>
    <xf numFmtId="0" fontId="59" fillId="0" borderId="0" xfId="67" applyFont="1">
      <alignment vertical="top"/>
    </xf>
    <xf numFmtId="0" fontId="60" fillId="0" borderId="0" xfId="67" applyFont="1">
      <alignment vertical="top"/>
    </xf>
    <xf numFmtId="0" fontId="28" fillId="0" borderId="0" xfId="68" applyFont="1">
      <alignment horizontal="right" vertical="top"/>
    </xf>
    <xf numFmtId="164" fontId="28" fillId="0" borderId="0" xfId="0" applyFont="1">
      <alignment vertical="top"/>
    </xf>
    <xf numFmtId="178" fontId="28" fillId="0" borderId="0" xfId="2" applyFont="1">
      <alignment vertical="top"/>
    </xf>
    <xf numFmtId="0" fontId="37" fillId="0" borderId="0" xfId="67" applyFont="1">
      <alignment vertical="top"/>
    </xf>
    <xf numFmtId="164" fontId="62" fillId="58" borderId="0" xfId="81" applyFont="1" applyFill="1">
      <alignment vertical="top"/>
    </xf>
    <xf numFmtId="164" fontId="63" fillId="58" borderId="0" xfId="81" applyFont="1" applyFill="1">
      <alignment vertical="top"/>
    </xf>
    <xf numFmtId="164" fontId="20" fillId="59" borderId="0" xfId="0" applyFont="1" applyFill="1">
      <alignment vertical="top"/>
    </xf>
    <xf numFmtId="164" fontId="20" fillId="0" borderId="43" xfId="80" applyFont="1" applyBorder="1" applyAlignment="1">
      <alignment horizontal="center" vertical="top" wrapText="1"/>
    </xf>
    <xf numFmtId="164" fontId="20" fillId="0" borderId="44" xfId="80" applyFont="1" applyBorder="1">
      <alignment vertical="top"/>
    </xf>
    <xf numFmtId="164" fontId="20" fillId="0" borderId="45" xfId="80" applyFont="1" applyBorder="1">
      <alignment vertical="top"/>
    </xf>
    <xf numFmtId="164" fontId="53" fillId="0" borderId="44" xfId="80" applyFont="1" applyBorder="1" applyAlignment="1">
      <alignment horizontal="right" vertical="center"/>
    </xf>
    <xf numFmtId="164" fontId="20" fillId="0" borderId="42" xfId="80" applyFont="1" applyBorder="1" applyAlignment="1">
      <alignment horizontal="center" vertical="top" wrapText="1"/>
    </xf>
    <xf numFmtId="164" fontId="53" fillId="0" borderId="45" xfId="80" applyFont="1" applyBorder="1" applyAlignment="1">
      <alignment vertical="center"/>
    </xf>
    <xf numFmtId="164" fontId="20" fillId="0" borderId="46" xfId="0" applyFont="1" applyBorder="1">
      <alignment vertical="top"/>
    </xf>
    <xf numFmtId="177" fontId="20" fillId="0" borderId="46" xfId="0" applyNumberFormat="1" applyFont="1" applyBorder="1">
      <alignment vertical="top"/>
    </xf>
    <xf numFmtId="43" fontId="20" fillId="0" borderId="46" xfId="1" applyFont="1" applyBorder="1" applyAlignment="1">
      <alignment vertical="top"/>
    </xf>
    <xf numFmtId="164" fontId="20" fillId="0" borderId="0" xfId="62" applyNumberFormat="1">
      <alignment vertical="top"/>
    </xf>
    <xf numFmtId="166" fontId="20" fillId="0" borderId="0" xfId="0" applyNumberFormat="1" applyFont="1">
      <alignment vertical="top"/>
    </xf>
    <xf numFmtId="180" fontId="16" fillId="0" borderId="0" xfId="1" applyNumberFormat="1" applyFont="1" applyAlignment="1">
      <alignment vertical="top"/>
    </xf>
    <xf numFmtId="180" fontId="29" fillId="0" borderId="0" xfId="1" applyNumberFormat="1" applyFont="1" applyAlignment="1">
      <alignment vertical="top"/>
    </xf>
    <xf numFmtId="164" fontId="24" fillId="61" borderId="0" xfId="0" applyFont="1" applyFill="1">
      <alignment vertical="top"/>
    </xf>
    <xf numFmtId="164" fontId="20" fillId="61" borderId="0" xfId="0" applyFont="1" applyFill="1">
      <alignment vertical="top"/>
    </xf>
    <xf numFmtId="0" fontId="24" fillId="61" borderId="0" xfId="66" applyNumberFormat="1" applyFill="1">
      <alignment vertical="top"/>
    </xf>
    <xf numFmtId="0" fontId="25" fillId="61" borderId="0" xfId="67" applyFill="1">
      <alignment vertical="top"/>
    </xf>
    <xf numFmtId="0" fontId="30" fillId="61" borderId="0" xfId="67" applyFont="1" applyFill="1">
      <alignment vertical="top"/>
    </xf>
    <xf numFmtId="0" fontId="20" fillId="61" borderId="0" xfId="68" applyFill="1">
      <alignment horizontal="right" vertical="top"/>
    </xf>
    <xf numFmtId="178" fontId="20" fillId="61" borderId="0" xfId="2" applyFont="1" applyFill="1">
      <alignment vertical="top"/>
    </xf>
    <xf numFmtId="43" fontId="29" fillId="0" borderId="0" xfId="1" applyFont="1" applyAlignment="1">
      <alignment vertical="top"/>
    </xf>
    <xf numFmtId="164" fontId="58" fillId="0" borderId="0" xfId="0" applyFont="1">
      <alignment vertical="top"/>
    </xf>
    <xf numFmtId="178" fontId="20" fillId="0" borderId="46" xfId="2" applyFont="1" applyBorder="1">
      <alignment vertical="top"/>
    </xf>
    <xf numFmtId="0" fontId="0" fillId="0" borderId="0" xfId="0" applyNumberFormat="1">
      <alignment vertical="top"/>
    </xf>
    <xf numFmtId="0" fontId="3" fillId="0" borderId="0" xfId="0" applyNumberFormat="1" applyFont="1">
      <alignment vertical="top"/>
    </xf>
    <xf numFmtId="0" fontId="20" fillId="0" borderId="0" xfId="0" applyNumberFormat="1" applyFont="1">
      <alignment vertical="top"/>
    </xf>
    <xf numFmtId="0" fontId="56" fillId="0" borderId="0" xfId="66" applyNumberFormat="1" applyFont="1">
      <alignment vertical="top"/>
    </xf>
    <xf numFmtId="0" fontId="57" fillId="0" borderId="0" xfId="67" applyFont="1">
      <alignment vertical="top"/>
    </xf>
    <xf numFmtId="0" fontId="70" fillId="0" borderId="0" xfId="67" applyFont="1">
      <alignment vertical="top"/>
    </xf>
    <xf numFmtId="0" fontId="16" fillId="0" borderId="0" xfId="68" applyFont="1">
      <alignment horizontal="right" vertical="top"/>
    </xf>
    <xf numFmtId="164" fontId="16" fillId="0" borderId="46" xfId="0" applyFont="1" applyBorder="1">
      <alignment vertical="top"/>
    </xf>
    <xf numFmtId="43" fontId="16" fillId="0" borderId="46" xfId="1" applyFont="1" applyBorder="1" applyAlignment="1">
      <alignment vertical="top"/>
    </xf>
    <xf numFmtId="0" fontId="71" fillId="0" borderId="0" xfId="67" applyFont="1">
      <alignment vertical="top"/>
    </xf>
    <xf numFmtId="0" fontId="72" fillId="0" borderId="0" xfId="67" applyFont="1">
      <alignment vertical="top"/>
    </xf>
    <xf numFmtId="0" fontId="58" fillId="0" borderId="0" xfId="68" applyFont="1">
      <alignment horizontal="right" vertical="top"/>
    </xf>
    <xf numFmtId="164" fontId="29" fillId="0" borderId="0" xfId="69" applyFont="1" applyBorder="1">
      <alignment vertical="top"/>
    </xf>
    <xf numFmtId="0" fontId="66" fillId="0" borderId="0" xfId="66" applyNumberFormat="1" applyFont="1" applyFill="1">
      <alignment vertical="top"/>
    </xf>
    <xf numFmtId="0" fontId="67" fillId="0" borderId="0" xfId="67" applyFont="1" applyFill="1">
      <alignment vertical="top"/>
    </xf>
    <xf numFmtId="0" fontId="69" fillId="0" borderId="0" xfId="67" applyFont="1" applyFill="1">
      <alignment vertical="top"/>
    </xf>
    <xf numFmtId="0" fontId="29" fillId="0" borderId="0" xfId="68" applyFont="1" applyFill="1">
      <alignment horizontal="right" vertical="top"/>
    </xf>
    <xf numFmtId="164" fontId="20" fillId="0" borderId="0" xfId="0" applyFont="1" applyBorder="1">
      <alignment vertical="top"/>
    </xf>
    <xf numFmtId="43" fontId="20" fillId="0" borderId="0" xfId="1" applyFont="1" applyBorder="1" applyAlignment="1">
      <alignment vertical="top"/>
    </xf>
    <xf numFmtId="164" fontId="24" fillId="48" borderId="0" xfId="0" applyFont="1" applyFill="1" applyBorder="1">
      <alignment vertical="top"/>
    </xf>
    <xf numFmtId="0" fontId="24" fillId="0" borderId="0" xfId="66" applyNumberFormat="1" applyFill="1">
      <alignment vertical="top"/>
    </xf>
    <xf numFmtId="0" fontId="25" fillId="0" borderId="0" xfId="67" applyFill="1">
      <alignment vertical="top"/>
    </xf>
    <xf numFmtId="0" fontId="30" fillId="0" borderId="0" xfId="67" applyFont="1" applyFill="1">
      <alignment vertical="top"/>
    </xf>
    <xf numFmtId="0" fontId="20" fillId="0" borderId="0" xfId="68" applyFill="1">
      <alignment horizontal="right" vertical="top"/>
    </xf>
    <xf numFmtId="164" fontId="20" fillId="0" borderId="0" xfId="0" applyFont="1" applyFill="1">
      <alignment vertical="top"/>
    </xf>
    <xf numFmtId="180" fontId="28" fillId="0" borderId="0" xfId="1" applyNumberFormat="1" applyFont="1" applyFill="1" applyAlignment="1">
      <alignment vertical="top"/>
    </xf>
    <xf numFmtId="43" fontId="28" fillId="0" borderId="0" xfId="1" applyFont="1" applyFill="1" applyAlignment="1">
      <alignment vertical="top"/>
    </xf>
    <xf numFmtId="164" fontId="0" fillId="0" borderId="0" xfId="0" applyFill="1">
      <alignment vertical="top"/>
    </xf>
    <xf numFmtId="164" fontId="20" fillId="0" borderId="0" xfId="69" applyFont="1" applyFill="1">
      <alignment vertical="top"/>
    </xf>
    <xf numFmtId="164" fontId="24" fillId="0" borderId="0" xfId="69" applyFont="1" applyFill="1">
      <alignment vertical="top"/>
    </xf>
    <xf numFmtId="178" fontId="29" fillId="0" borderId="0" xfId="72" applyFont="1" applyFill="1">
      <alignment vertical="top"/>
    </xf>
    <xf numFmtId="164" fontId="16" fillId="0" borderId="0" xfId="0" applyFont="1" applyFill="1">
      <alignment vertical="top"/>
    </xf>
    <xf numFmtId="164" fontId="24" fillId="0" borderId="0" xfId="0" applyFont="1" applyFill="1">
      <alignment vertical="top"/>
    </xf>
    <xf numFmtId="164" fontId="25" fillId="0" borderId="0" xfId="0" applyFont="1" applyFill="1">
      <alignment vertical="top"/>
    </xf>
    <xf numFmtId="164" fontId="20" fillId="48" borderId="0" xfId="0" applyFont="1" applyFill="1" applyBorder="1">
      <alignment vertical="top"/>
    </xf>
    <xf numFmtId="164" fontId="20" fillId="0" borderId="0" xfId="85">
      <alignment vertical="top"/>
    </xf>
    <xf numFmtId="164" fontId="24" fillId="0" borderId="0" xfId="85" applyFont="1">
      <alignment vertical="top"/>
    </xf>
    <xf numFmtId="164" fontId="25" fillId="0" borderId="0" xfId="85" applyFont="1">
      <alignment vertical="top"/>
    </xf>
    <xf numFmtId="164" fontId="20" fillId="0" borderId="0" xfId="85" applyFont="1">
      <alignment vertical="top"/>
    </xf>
    <xf numFmtId="164" fontId="20" fillId="0" borderId="0" xfId="85" applyFill="1">
      <alignment vertical="top"/>
    </xf>
    <xf numFmtId="169" fontId="24" fillId="0" borderId="0" xfId="62" applyFont="1">
      <alignment vertical="top"/>
    </xf>
    <xf numFmtId="169" fontId="25" fillId="0" borderId="0" xfId="62" applyFont="1">
      <alignment vertical="top"/>
    </xf>
    <xf numFmtId="169" fontId="20" fillId="0" borderId="0" xfId="62" applyFont="1">
      <alignment vertical="top"/>
    </xf>
    <xf numFmtId="178" fontId="67" fillId="0" borderId="0" xfId="72" applyFont="1">
      <alignment vertical="top"/>
    </xf>
    <xf numFmtId="169" fontId="0" fillId="0" borderId="0" xfId="62" applyFont="1">
      <alignment vertical="top"/>
    </xf>
    <xf numFmtId="164" fontId="18" fillId="62" borderId="0" xfId="85" applyFont="1" applyFill="1">
      <alignment vertical="top"/>
    </xf>
    <xf numFmtId="164" fontId="20" fillId="0" borderId="0" xfId="0" applyNumberFormat="1" applyFont="1" applyFill="1">
      <alignment vertical="top"/>
    </xf>
    <xf numFmtId="164" fontId="58" fillId="0" borderId="0" xfId="0" applyNumberFormat="1" applyFont="1">
      <alignment vertical="top"/>
    </xf>
    <xf numFmtId="180" fontId="20" fillId="0" borderId="46" xfId="1" applyNumberFormat="1" applyFont="1" applyFill="1" applyBorder="1" applyAlignment="1">
      <alignment vertical="top"/>
    </xf>
    <xf numFmtId="177" fontId="29" fillId="0" borderId="0" xfId="62" applyNumberFormat="1" applyFont="1">
      <alignment vertical="top"/>
    </xf>
    <xf numFmtId="177" fontId="20" fillId="0" borderId="0" xfId="0" applyNumberFormat="1" applyFont="1" applyFill="1">
      <alignment vertical="top"/>
    </xf>
    <xf numFmtId="164" fontId="29" fillId="0" borderId="0" xfId="0" applyFont="1" applyFill="1">
      <alignment vertical="top"/>
    </xf>
    <xf numFmtId="164" fontId="24" fillId="0" borderId="0" xfId="0" applyFont="1" applyFill="1" applyBorder="1">
      <alignment vertical="top"/>
    </xf>
    <xf numFmtId="164" fontId="20" fillId="0" borderId="0" xfId="0" applyFont="1" applyFill="1" applyBorder="1">
      <alignment vertical="top"/>
    </xf>
    <xf numFmtId="164" fontId="66" fillId="0" borderId="0" xfId="0" applyFont="1" applyFill="1">
      <alignment vertical="top"/>
    </xf>
    <xf numFmtId="164" fontId="67" fillId="0" borderId="0" xfId="0" applyFont="1" applyFill="1">
      <alignment vertical="top"/>
    </xf>
    <xf numFmtId="164" fontId="29" fillId="0" borderId="0" xfId="0" applyFont="1" applyFill="1" applyAlignment="1">
      <alignment horizontal="right" vertical="top"/>
    </xf>
    <xf numFmtId="177" fontId="28" fillId="0" borderId="0" xfId="0" applyNumberFormat="1" applyFont="1" applyFill="1">
      <alignment vertical="top"/>
    </xf>
    <xf numFmtId="164" fontId="29" fillId="0" borderId="0" xfId="0" applyNumberFormat="1" applyFont="1" applyFill="1">
      <alignment vertical="top"/>
    </xf>
    <xf numFmtId="177" fontId="29" fillId="0" borderId="0" xfId="0" applyNumberFormat="1" applyFont="1" applyFill="1">
      <alignment vertical="top"/>
    </xf>
    <xf numFmtId="177" fontId="29" fillId="0" borderId="0" xfId="62" applyNumberFormat="1" applyFont="1" applyFill="1">
      <alignment vertical="top"/>
    </xf>
    <xf numFmtId="177" fontId="24" fillId="0" borderId="0" xfId="69" applyNumberFormat="1" applyFont="1" applyFill="1">
      <alignment vertical="top"/>
    </xf>
    <xf numFmtId="164" fontId="20" fillId="0" borderId="0" xfId="69" quotePrefix="1" applyFont="1" applyFill="1">
      <alignment vertical="top"/>
    </xf>
    <xf numFmtId="177" fontId="20" fillId="0" borderId="0" xfId="69" applyNumberFormat="1" applyFont="1" applyFill="1">
      <alignment vertical="top"/>
    </xf>
    <xf numFmtId="1" fontId="20" fillId="0" borderId="0" xfId="69" applyNumberFormat="1" applyFont="1" applyFill="1">
      <alignment vertical="top"/>
    </xf>
    <xf numFmtId="164" fontId="20" fillId="0" borderId="0" xfId="0" applyFont="1" applyFill="1" applyAlignment="1">
      <alignment horizontal="right" vertical="top"/>
    </xf>
    <xf numFmtId="177" fontId="20" fillId="0" borderId="0" xfId="0" applyNumberFormat="1" applyFont="1" applyFill="1" applyBorder="1">
      <alignment vertical="top"/>
    </xf>
    <xf numFmtId="178" fontId="28" fillId="0" borderId="0" xfId="72" applyFont="1" applyFill="1">
      <alignment vertical="top"/>
    </xf>
    <xf numFmtId="164" fontId="28" fillId="0" borderId="0" xfId="62" applyNumberFormat="1" applyFont="1" applyFill="1">
      <alignment vertical="top"/>
    </xf>
    <xf numFmtId="177" fontId="24" fillId="0" borderId="0" xfId="0" applyNumberFormat="1" applyFont="1" applyFill="1">
      <alignment vertical="top"/>
    </xf>
    <xf numFmtId="177" fontId="25" fillId="0" borderId="0" xfId="0" applyNumberFormat="1" applyFont="1" applyFill="1">
      <alignment vertical="top"/>
    </xf>
    <xf numFmtId="177" fontId="28" fillId="0" borderId="0" xfId="62" applyNumberFormat="1" applyFont="1" applyFill="1">
      <alignment vertical="top"/>
    </xf>
    <xf numFmtId="164" fontId="29" fillId="0" borderId="0" xfId="0" applyNumberFormat="1" applyFont="1" applyFill="1" applyBorder="1">
      <alignment vertical="top"/>
    </xf>
    <xf numFmtId="177" fontId="29" fillId="0" borderId="0" xfId="0" applyNumberFormat="1" applyFont="1" applyFill="1" applyBorder="1">
      <alignment vertical="top"/>
    </xf>
    <xf numFmtId="164" fontId="29" fillId="0" borderId="0" xfId="0" applyFont="1" applyFill="1" applyBorder="1">
      <alignment vertical="top"/>
    </xf>
    <xf numFmtId="176" fontId="20" fillId="0" borderId="0" xfId="60" applyFont="1" applyBorder="1" applyAlignment="1">
      <alignment horizontal="left" vertical="top"/>
    </xf>
    <xf numFmtId="164" fontId="73" fillId="58" borderId="0" xfId="81" applyFont="1" applyFill="1">
      <alignment vertical="top"/>
    </xf>
    <xf numFmtId="177" fontId="20" fillId="0" borderId="0" xfId="69" quotePrefix="1" applyNumberFormat="1" applyFont="1">
      <alignment vertical="top"/>
    </xf>
    <xf numFmtId="43" fontId="20" fillId="0" borderId="0" xfId="1" applyNumberFormat="1" applyFont="1" applyAlignment="1">
      <alignment horizontal="left" vertical="top"/>
    </xf>
    <xf numFmtId="177" fontId="20" fillId="0" borderId="0" xfId="62" applyNumberFormat="1" applyFont="1">
      <alignment vertical="top"/>
    </xf>
    <xf numFmtId="178" fontId="20" fillId="0" borderId="46" xfId="2" applyNumberFormat="1" applyFont="1" applyBorder="1">
      <alignment vertical="top"/>
    </xf>
    <xf numFmtId="177" fontId="16" fillId="0" borderId="46" xfId="62" applyNumberFormat="1" applyFont="1" applyBorder="1">
      <alignment vertical="top"/>
    </xf>
    <xf numFmtId="43" fontId="28" fillId="0" borderId="0" xfId="1" applyNumberFormat="1" applyFont="1" applyFill="1" applyAlignment="1">
      <alignment vertical="top"/>
    </xf>
    <xf numFmtId="177" fontId="28" fillId="0" borderId="0" xfId="0" applyNumberFormat="1" applyFont="1">
      <alignment vertical="top"/>
    </xf>
    <xf numFmtId="43" fontId="20" fillId="0" borderId="0" xfId="1" applyNumberFormat="1" applyFont="1" applyFill="1" applyBorder="1" applyAlignment="1">
      <alignment vertical="top"/>
    </xf>
    <xf numFmtId="180" fontId="20" fillId="0" borderId="0" xfId="1" applyNumberFormat="1" applyFont="1" applyFill="1" applyBorder="1" applyAlignment="1">
      <alignment vertical="top"/>
    </xf>
    <xf numFmtId="177" fontId="20" fillId="0" borderId="0" xfId="62" applyNumberFormat="1" applyFont="1" applyFill="1" applyBorder="1">
      <alignment vertical="top"/>
    </xf>
    <xf numFmtId="43" fontId="29" fillId="0" borderId="0" xfId="1" applyNumberFormat="1" applyFont="1" applyFill="1" applyBorder="1" applyAlignment="1">
      <alignment vertical="top"/>
    </xf>
    <xf numFmtId="180" fontId="29" fillId="0" borderId="0" xfId="0" applyNumberFormat="1" applyFont="1" applyFill="1" applyBorder="1">
      <alignment vertical="top"/>
    </xf>
    <xf numFmtId="177" fontId="29" fillId="0" borderId="0" xfId="62" applyNumberFormat="1" applyFont="1" applyFill="1" applyBorder="1">
      <alignment vertical="top"/>
    </xf>
    <xf numFmtId="177" fontId="20" fillId="49" borderId="0" xfId="0" applyNumberFormat="1" applyFont="1" applyFill="1" applyBorder="1">
      <alignment vertical="top"/>
    </xf>
    <xf numFmtId="164" fontId="20" fillId="0" borderId="0" xfId="69" applyFont="1" applyBorder="1">
      <alignment vertical="top"/>
    </xf>
    <xf numFmtId="164" fontId="16" fillId="0" borderId="0" xfId="69" applyFont="1" applyBorder="1">
      <alignment vertical="top"/>
    </xf>
    <xf numFmtId="164" fontId="24" fillId="48" borderId="0" xfId="69" applyFont="1" applyFill="1" applyBorder="1">
      <alignment vertical="top"/>
    </xf>
    <xf numFmtId="164" fontId="20" fillId="0" borderId="0" xfId="69" applyFont="1" applyFill="1" applyBorder="1">
      <alignment vertical="top"/>
    </xf>
    <xf numFmtId="182" fontId="3" fillId="49" borderId="0" xfId="77" applyNumberFormat="1" applyFont="1" applyFill="1" applyBorder="1"/>
    <xf numFmtId="164" fontId="0" fillId="0" borderId="0" xfId="0" applyBorder="1">
      <alignment vertical="top"/>
    </xf>
    <xf numFmtId="177" fontId="20" fillId="0" borderId="0" xfId="69" applyNumberFormat="1" applyFont="1" applyBorder="1">
      <alignment vertical="top"/>
    </xf>
    <xf numFmtId="1" fontId="20" fillId="0" borderId="0" xfId="72" applyNumberFormat="1" applyBorder="1" applyAlignment="1">
      <alignment horizontal="center" vertical="center"/>
    </xf>
    <xf numFmtId="181" fontId="20" fillId="0" borderId="0" xfId="69" applyNumberFormat="1" applyFont="1" applyBorder="1">
      <alignment vertical="top"/>
    </xf>
    <xf numFmtId="0" fontId="20" fillId="0" borderId="0" xfId="62" applyNumberFormat="1" applyBorder="1">
      <alignment vertical="top"/>
    </xf>
    <xf numFmtId="164" fontId="18" fillId="50" borderId="0" xfId="69" applyFont="1" applyFill="1" applyBorder="1">
      <alignment vertical="top"/>
    </xf>
    <xf numFmtId="182" fontId="29" fillId="49" borderId="0" xfId="77" applyNumberFormat="1" applyFont="1" applyFill="1" applyBorder="1"/>
    <xf numFmtId="177" fontId="29" fillId="49" borderId="0" xfId="62" applyNumberFormat="1" applyFont="1" applyFill="1" applyBorder="1">
      <alignment vertical="top"/>
    </xf>
    <xf numFmtId="0" fontId="20" fillId="49" borderId="0" xfId="69" applyNumberFormat="1" applyFont="1" applyFill="1" applyBorder="1" applyAlignment="1" applyProtection="1">
      <alignment vertical="center"/>
      <protection locked="0"/>
    </xf>
    <xf numFmtId="0" fontId="20" fillId="49" borderId="0" xfId="69" applyNumberFormat="1" applyFont="1" applyFill="1" applyBorder="1" applyAlignment="1" applyProtection="1">
      <alignment horizontal="center" vertical="center"/>
      <protection locked="0"/>
    </xf>
    <xf numFmtId="0" fontId="20" fillId="0" borderId="0" xfId="69" applyNumberFormat="1" applyFont="1" applyBorder="1" applyAlignment="1" applyProtection="1">
      <alignment horizontal="center" vertical="center"/>
      <protection locked="0"/>
    </xf>
    <xf numFmtId="178" fontId="29" fillId="49" borderId="0" xfId="72" applyFont="1" applyFill="1" applyBorder="1">
      <alignment vertical="top"/>
    </xf>
    <xf numFmtId="178" fontId="20" fillId="0" borderId="0" xfId="72" applyBorder="1">
      <alignment vertical="top"/>
    </xf>
    <xf numFmtId="164" fontId="20" fillId="0" borderId="0" xfId="69" applyFont="1" applyBorder="1" applyAlignment="1">
      <alignment horizontal="right"/>
    </xf>
    <xf numFmtId="178" fontId="29" fillId="0" borderId="0" xfId="72" applyFont="1" applyBorder="1">
      <alignment vertical="top"/>
    </xf>
    <xf numFmtId="180" fontId="20" fillId="49" borderId="0" xfId="1" applyNumberFormat="1" applyFont="1" applyFill="1" applyBorder="1" applyAlignment="1">
      <alignment vertical="top"/>
    </xf>
    <xf numFmtId="176" fontId="20" fillId="49" borderId="0" xfId="71" applyFill="1" applyBorder="1">
      <alignment vertical="top"/>
    </xf>
    <xf numFmtId="176" fontId="20" fillId="0" borderId="0" xfId="71" applyBorder="1">
      <alignment vertical="top"/>
    </xf>
    <xf numFmtId="175" fontId="20" fillId="49" borderId="0" xfId="69" applyNumberFormat="1" applyFont="1" applyFill="1" applyBorder="1">
      <alignment vertical="top"/>
    </xf>
    <xf numFmtId="164" fontId="20" fillId="49" borderId="0" xfId="69" applyFont="1" applyFill="1" applyBorder="1">
      <alignment vertical="top"/>
    </xf>
    <xf numFmtId="166" fontId="20" fillId="0" borderId="0" xfId="69" applyNumberFormat="1" applyFont="1" applyBorder="1" applyAlignment="1">
      <alignment horizontal="right"/>
    </xf>
    <xf numFmtId="164" fontId="20" fillId="56" borderId="0" xfId="69" applyFont="1" applyFill="1" applyBorder="1">
      <alignment vertical="top"/>
    </xf>
    <xf numFmtId="164" fontId="20" fillId="48" borderId="0" xfId="69" applyFont="1" applyFill="1" applyBorder="1">
      <alignment vertical="top"/>
    </xf>
    <xf numFmtId="172" fontId="20" fillId="50" borderId="0" xfId="69" applyNumberFormat="1" applyFont="1" applyFill="1" applyBorder="1">
      <alignment vertical="top"/>
    </xf>
    <xf numFmtId="177" fontId="20" fillId="0" borderId="0" xfId="0" applyNumberFormat="1" applyFont="1" applyBorder="1">
      <alignment vertical="top"/>
    </xf>
    <xf numFmtId="10" fontId="29" fillId="49" borderId="0" xfId="0" applyNumberFormat="1" applyFont="1" applyFill="1" applyBorder="1" applyAlignment="1" applyProtection="1">
      <alignment vertical="center"/>
      <protection locked="0"/>
    </xf>
    <xf numFmtId="164" fontId="20" fillId="0" borderId="0" xfId="69" applyFont="1" applyFill="1" applyBorder="1" applyAlignment="1">
      <alignment horizontal="right"/>
    </xf>
    <xf numFmtId="164" fontId="18" fillId="50" borderId="0" xfId="69" applyFont="1" applyFill="1" applyBorder="1" applyAlignment="1">
      <alignment vertical="top" wrapText="1"/>
    </xf>
    <xf numFmtId="174" fontId="20" fillId="0" borderId="0" xfId="61" applyFill="1">
      <alignment vertical="top"/>
    </xf>
    <xf numFmtId="164" fontId="16" fillId="0" borderId="0" xfId="0" applyFont="1" applyBorder="1">
      <alignment vertical="top"/>
    </xf>
    <xf numFmtId="164" fontId="20" fillId="0" borderId="0" xfId="0" applyNumberFormat="1" applyFont="1" applyBorder="1">
      <alignment vertical="top"/>
    </xf>
    <xf numFmtId="177" fontId="20" fillId="0" borderId="0" xfId="62" applyNumberFormat="1" applyFont="1" applyBorder="1">
      <alignment vertical="top"/>
    </xf>
    <xf numFmtId="43" fontId="20" fillId="0" borderId="0" xfId="1" applyNumberFormat="1" applyFont="1" applyBorder="1" applyAlignment="1">
      <alignment vertical="top"/>
    </xf>
    <xf numFmtId="164" fontId="28" fillId="0" borderId="0" xfId="0" applyNumberFormat="1" applyFont="1" applyFill="1">
      <alignment vertical="top"/>
    </xf>
    <xf numFmtId="164" fontId="28" fillId="0" borderId="0" xfId="0" applyNumberFormat="1" applyFont="1">
      <alignment vertical="top"/>
    </xf>
    <xf numFmtId="43" fontId="58" fillId="0" borderId="0" xfId="0" applyNumberFormat="1" applyFont="1">
      <alignment vertical="top"/>
    </xf>
    <xf numFmtId="43" fontId="28" fillId="0" borderId="0" xfId="0" applyNumberFormat="1" applyFont="1" applyFill="1">
      <alignment vertical="top"/>
    </xf>
    <xf numFmtId="0" fontId="20" fillId="0" borderId="0" xfId="75" applyFont="1" applyFill="1" applyBorder="1" applyAlignment="1">
      <alignment vertical="top"/>
    </xf>
    <xf numFmtId="0" fontId="24" fillId="0" borderId="0" xfId="75" applyFont="1" applyBorder="1" applyAlignment="1">
      <alignment vertical="top"/>
    </xf>
    <xf numFmtId="0" fontId="20" fillId="0" borderId="0" xfId="75" applyFont="1" applyBorder="1" applyAlignment="1">
      <alignment vertical="top"/>
    </xf>
    <xf numFmtId="0" fontId="20" fillId="0" borderId="0" xfId="75" applyFont="1" applyBorder="1" applyAlignment="1">
      <alignment horizontal="right"/>
    </xf>
    <xf numFmtId="164" fontId="20" fillId="0" borderId="0" xfId="0" applyFont="1" applyFill="1" applyBorder="1" applyAlignment="1">
      <alignment vertical="top"/>
    </xf>
    <xf numFmtId="0" fontId="20" fillId="0" borderId="0" xfId="75" applyFont="1" applyFill="1" applyAlignment="1">
      <alignment vertical="top"/>
    </xf>
    <xf numFmtId="166" fontId="24" fillId="0" borderId="0" xfId="75" applyNumberFormat="1" applyFont="1" applyFill="1" applyAlignment="1">
      <alignment vertical="top"/>
    </xf>
    <xf numFmtId="166" fontId="20" fillId="0" borderId="0" xfId="75" applyNumberFormat="1" applyFont="1" applyFill="1" applyAlignment="1">
      <alignment vertical="top"/>
    </xf>
    <xf numFmtId="0" fontId="20" fillId="0" borderId="0" xfId="75" applyFont="1" applyFill="1" applyAlignment="1">
      <alignment horizontal="right"/>
    </xf>
    <xf numFmtId="0" fontId="40" fillId="0" borderId="0" xfId="75" applyAlignment="1">
      <alignment vertical="top"/>
    </xf>
    <xf numFmtId="177" fontId="29" fillId="0" borderId="0" xfId="75" applyNumberFormat="1" applyFont="1" applyAlignment="1">
      <alignment vertical="top"/>
    </xf>
    <xf numFmtId="178" fontId="66" fillId="0" borderId="0" xfId="72" applyFont="1">
      <alignment vertical="top"/>
    </xf>
    <xf numFmtId="164" fontId="53" fillId="0" borderId="0" xfId="0" applyFont="1" applyFill="1" applyBorder="1">
      <alignment vertical="top"/>
    </xf>
    <xf numFmtId="0" fontId="28" fillId="0" borderId="0" xfId="75" applyFont="1" applyFill="1" applyAlignment="1">
      <alignment vertical="top"/>
    </xf>
    <xf numFmtId="166" fontId="58" fillId="0" borderId="0" xfId="75" applyNumberFormat="1" applyFont="1" applyFill="1" applyAlignment="1">
      <alignment vertical="top"/>
    </xf>
    <xf numFmtId="166" fontId="28" fillId="0" borderId="0" xfId="75" applyNumberFormat="1" applyFont="1" applyFill="1" applyAlignment="1">
      <alignment vertical="top"/>
    </xf>
    <xf numFmtId="177" fontId="28" fillId="0" borderId="0" xfId="75" applyNumberFormat="1" applyFont="1" applyAlignment="1">
      <alignment vertical="top"/>
    </xf>
    <xf numFmtId="164" fontId="58" fillId="0" borderId="0" xfId="0" applyFont="1" applyFill="1" applyBorder="1">
      <alignment vertical="top"/>
    </xf>
    <xf numFmtId="164" fontId="28" fillId="0" borderId="0" xfId="0" applyFont="1" applyFill="1" applyBorder="1" applyAlignment="1">
      <alignment vertical="top"/>
    </xf>
    <xf numFmtId="178" fontId="66" fillId="0" borderId="0" xfId="72" applyFont="1" applyFill="1">
      <alignment vertical="top"/>
    </xf>
    <xf numFmtId="178" fontId="67" fillId="0" borderId="0" xfId="72" applyFont="1" applyFill="1">
      <alignment vertical="top"/>
    </xf>
    <xf numFmtId="164" fontId="77" fillId="0" borderId="0" xfId="0" applyFont="1" applyFill="1" applyBorder="1" applyAlignment="1">
      <alignment vertical="top"/>
    </xf>
    <xf numFmtId="178" fontId="20" fillId="0" borderId="0" xfId="2" applyFont="1" applyFill="1" applyBorder="1">
      <alignment vertical="top"/>
    </xf>
    <xf numFmtId="177" fontId="29" fillId="0" borderId="0" xfId="75" applyNumberFormat="1" applyFont="1" applyFill="1" applyAlignment="1">
      <alignment vertical="top"/>
    </xf>
    <xf numFmtId="0" fontId="24" fillId="0" borderId="0" xfId="75" applyFont="1" applyFill="1" applyBorder="1" applyAlignment="1">
      <alignment vertical="top"/>
    </xf>
    <xf numFmtId="0" fontId="20" fillId="0" borderId="0" xfId="75" applyFont="1" applyFill="1" applyBorder="1" applyAlignment="1">
      <alignment horizontal="right"/>
    </xf>
    <xf numFmtId="177" fontId="20" fillId="0" borderId="0" xfId="75" applyNumberFormat="1" applyFont="1" applyBorder="1" applyAlignment="1">
      <alignment vertical="top"/>
    </xf>
    <xf numFmtId="176" fontId="20" fillId="0" borderId="0" xfId="60" applyFont="1" applyFill="1" applyBorder="1" applyAlignment="1">
      <alignment horizontal="left" vertical="top"/>
    </xf>
    <xf numFmtId="177" fontId="20" fillId="0" borderId="0" xfId="75" applyNumberFormat="1" applyFont="1" applyFill="1" applyBorder="1" applyAlignment="1">
      <alignment vertical="top"/>
    </xf>
    <xf numFmtId="0" fontId="40" fillId="0" borderId="0" xfId="75" applyFill="1" applyAlignment="1">
      <alignment vertical="top"/>
    </xf>
    <xf numFmtId="164" fontId="77" fillId="0" borderId="0" xfId="0" applyFont="1" applyFill="1" applyBorder="1" applyAlignment="1">
      <alignment vertical="top" wrapText="1"/>
    </xf>
    <xf numFmtId="178" fontId="20" fillId="50" borderId="0" xfId="2" applyFont="1" applyFill="1">
      <alignment vertical="top"/>
    </xf>
    <xf numFmtId="178" fontId="20" fillId="0" borderId="0" xfId="2" applyFont="1" applyFill="1">
      <alignment vertical="top"/>
    </xf>
    <xf numFmtId="169" fontId="24" fillId="48" borderId="0" xfId="62" applyFont="1" applyFill="1" applyBorder="1">
      <alignment vertical="top"/>
    </xf>
    <xf numFmtId="169" fontId="20" fillId="48" borderId="0" xfId="62" applyFont="1" applyFill="1" applyBorder="1">
      <alignment vertical="top"/>
    </xf>
    <xf numFmtId="169" fontId="24" fillId="0" borderId="0" xfId="62" applyFont="1" applyBorder="1">
      <alignment vertical="top"/>
    </xf>
    <xf numFmtId="169" fontId="20" fillId="0" borderId="0" xfId="62" applyFont="1" applyBorder="1">
      <alignment vertical="top"/>
    </xf>
    <xf numFmtId="169" fontId="28" fillId="0" borderId="0" xfId="62" applyFont="1" applyFill="1">
      <alignment vertical="top"/>
    </xf>
    <xf numFmtId="169" fontId="20" fillId="0" borderId="0" xfId="62" applyFont="1" applyFill="1">
      <alignment vertical="top"/>
    </xf>
    <xf numFmtId="169" fontId="58" fillId="0" borderId="0" xfId="62" applyFont="1" applyBorder="1">
      <alignment vertical="top"/>
    </xf>
    <xf numFmtId="169" fontId="28" fillId="0" borderId="0" xfId="62" applyFont="1" applyBorder="1">
      <alignment vertical="top"/>
    </xf>
    <xf numFmtId="169" fontId="16" fillId="0" borderId="0" xfId="62" applyFont="1" applyFill="1">
      <alignment vertical="top"/>
    </xf>
    <xf numFmtId="169" fontId="56" fillId="0" borderId="0" xfId="62" applyFont="1" applyFill="1" applyBorder="1">
      <alignment vertical="top"/>
    </xf>
    <xf numFmtId="169" fontId="16" fillId="0" borderId="0" xfId="62" applyFont="1" applyFill="1" applyBorder="1">
      <alignment vertical="top"/>
    </xf>
    <xf numFmtId="169" fontId="16" fillId="50" borderId="0" xfId="62" applyFont="1" applyFill="1" applyBorder="1">
      <alignment vertical="top"/>
    </xf>
    <xf numFmtId="169" fontId="20" fillId="0" borderId="0" xfId="62">
      <alignment vertical="top"/>
    </xf>
    <xf numFmtId="169" fontId="20" fillId="0" borderId="0" xfId="62" applyFill="1">
      <alignment vertical="top"/>
    </xf>
    <xf numFmtId="169" fontId="18" fillId="62" borderId="0" xfId="62" applyFont="1" applyFill="1">
      <alignment vertical="top"/>
    </xf>
    <xf numFmtId="169" fontId="39" fillId="62" borderId="0" xfId="62" applyFont="1" applyFill="1">
      <alignment vertical="top"/>
    </xf>
    <xf numFmtId="164" fontId="28" fillId="0" borderId="0" xfId="75" applyNumberFormat="1" applyFont="1" applyAlignment="1">
      <alignment vertical="top"/>
    </xf>
    <xf numFmtId="177" fontId="28" fillId="0" borderId="0" xfId="62" applyNumberFormat="1" applyFont="1" applyBorder="1">
      <alignment vertical="top"/>
    </xf>
    <xf numFmtId="164" fontId="28" fillId="0" borderId="0" xfId="62" applyNumberFormat="1" applyFont="1" applyBorder="1">
      <alignment vertical="top"/>
    </xf>
    <xf numFmtId="169" fontId="28" fillId="0" borderId="0" xfId="72" applyNumberFormat="1" applyFont="1" applyFill="1">
      <alignment vertical="top"/>
    </xf>
    <xf numFmtId="178" fontId="28" fillId="0" borderId="0" xfId="72" applyNumberFormat="1" applyFont="1" applyFill="1">
      <alignment vertical="top"/>
    </xf>
    <xf numFmtId="164" fontId="20" fillId="0" borderId="0" xfId="0" applyNumberFormat="1" applyFont="1">
      <alignment vertical="top"/>
    </xf>
    <xf numFmtId="164" fontId="20" fillId="0" borderId="0" xfId="1" applyNumberFormat="1" applyFont="1" applyAlignment="1">
      <alignment vertical="top"/>
    </xf>
    <xf numFmtId="177" fontId="20" fillId="0" borderId="0" xfId="1" applyNumberFormat="1" applyFont="1" applyAlignment="1">
      <alignment vertical="top"/>
    </xf>
    <xf numFmtId="43" fontId="20" fillId="0" borderId="0" xfId="1" applyNumberFormat="1" applyFont="1" applyAlignment="1">
      <alignment vertical="top"/>
    </xf>
    <xf numFmtId="180" fontId="20" fillId="0" borderId="0" xfId="1" applyNumberFormat="1" applyFont="1" applyAlignment="1">
      <alignment vertical="top"/>
    </xf>
    <xf numFmtId="43" fontId="20" fillId="0" borderId="0" xfId="0" applyNumberFormat="1" applyFont="1">
      <alignment vertical="top"/>
    </xf>
    <xf numFmtId="180" fontId="20" fillId="0" borderId="0" xfId="0" applyNumberFormat="1" applyFont="1">
      <alignment vertical="top"/>
    </xf>
    <xf numFmtId="172" fontId="29" fillId="0" borderId="0" xfId="0" applyNumberFormat="1" applyFont="1" applyFill="1">
      <alignment vertical="top"/>
    </xf>
    <xf numFmtId="164" fontId="29" fillId="0" borderId="0" xfId="0" applyFont="1">
      <alignment vertical="top"/>
    </xf>
    <xf numFmtId="178" fontId="58" fillId="0" borderId="0" xfId="2" applyFont="1">
      <alignment vertical="top"/>
    </xf>
    <xf numFmtId="178" fontId="59" fillId="0" borderId="0" xfId="2" applyFont="1">
      <alignment vertical="top"/>
    </xf>
    <xf numFmtId="178" fontId="58" fillId="0" borderId="0" xfId="2" applyFont="1" applyFill="1" applyBorder="1">
      <alignment vertical="top"/>
    </xf>
    <xf numFmtId="178" fontId="28" fillId="0" borderId="0" xfId="2" applyFont="1" applyFill="1" applyBorder="1">
      <alignment vertical="top"/>
    </xf>
    <xf numFmtId="164" fontId="0" fillId="60" borderId="0" xfId="0" applyFill="1">
      <alignment vertical="top"/>
    </xf>
    <xf numFmtId="164" fontId="24" fillId="60" borderId="0" xfId="0" applyFont="1" applyFill="1" applyBorder="1">
      <alignment vertical="top"/>
    </xf>
    <xf numFmtId="164" fontId="20" fillId="60" borderId="0" xfId="0" applyFont="1" applyFill="1" applyBorder="1" applyAlignment="1">
      <alignment vertical="top"/>
    </xf>
    <xf numFmtId="0" fontId="16" fillId="0" borderId="46" xfId="62" applyNumberFormat="1" applyFont="1" applyBorder="1">
      <alignment vertical="top"/>
    </xf>
    <xf numFmtId="0" fontId="62" fillId="58" borderId="47" xfId="92" applyFont="1" applyFill="1" applyBorder="1" applyAlignment="1">
      <alignment vertical="top"/>
    </xf>
    <xf numFmtId="0" fontId="63" fillId="58" borderId="47" xfId="92" applyFont="1" applyFill="1" applyBorder="1" applyAlignment="1">
      <alignment vertical="top"/>
    </xf>
    <xf numFmtId="0" fontId="1" fillId="0" borderId="47" xfId="92" applyBorder="1"/>
    <xf numFmtId="0" fontId="63" fillId="58" borderId="0" xfId="92" applyFont="1" applyFill="1" applyAlignment="1">
      <alignment vertical="top"/>
    </xf>
    <xf numFmtId="0" fontId="1" fillId="0" borderId="0" xfId="92"/>
    <xf numFmtId="0" fontId="64" fillId="58" borderId="0" xfId="92" applyFont="1" applyFill="1" applyAlignment="1">
      <alignment vertical="top"/>
    </xf>
    <xf numFmtId="183" fontId="64" fillId="58" borderId="0" xfId="92" applyNumberFormat="1" applyFont="1" applyFill="1" applyAlignment="1">
      <alignment horizontal="left" vertical="top"/>
    </xf>
    <xf numFmtId="0" fontId="3" fillId="0" borderId="0" xfId="92" applyFont="1"/>
    <xf numFmtId="0" fontId="3" fillId="0" borderId="0" xfId="92" applyFont="1" applyAlignment="1"/>
    <xf numFmtId="164" fontId="78" fillId="0" borderId="0" xfId="93" applyNumberFormat="1" applyFill="1" applyProtection="1">
      <alignment vertical="top"/>
    </xf>
    <xf numFmtId="0" fontId="3" fillId="0" borderId="0" xfId="92" applyFont="1" applyFill="1"/>
    <xf numFmtId="0" fontId="79" fillId="0" borderId="0" xfId="92" applyFont="1" applyAlignment="1">
      <alignment vertical="top"/>
    </xf>
    <xf numFmtId="0" fontId="20" fillId="64" borderId="48" xfId="92" applyFont="1" applyFill="1" applyBorder="1" applyAlignment="1">
      <alignment horizontal="center" vertical="center"/>
    </xf>
    <xf numFmtId="0" fontId="20" fillId="64" borderId="49" xfId="92" applyFont="1" applyFill="1" applyBorder="1" applyAlignment="1">
      <alignment horizontal="center" vertical="center"/>
    </xf>
    <xf numFmtId="0" fontId="20" fillId="64" borderId="50" xfId="92" applyFont="1" applyFill="1" applyBorder="1" applyAlignment="1">
      <alignment horizontal="center" vertical="center"/>
    </xf>
    <xf numFmtId="0" fontId="20" fillId="64" borderId="49" xfId="92" applyFont="1" applyFill="1" applyBorder="1" applyAlignment="1">
      <alignment horizontal="center" vertical="center" wrapText="1"/>
    </xf>
    <xf numFmtId="0" fontId="29" fillId="50" borderId="50" xfId="92" applyFont="1" applyFill="1" applyBorder="1" applyAlignment="1">
      <alignment vertical="top" wrapText="1"/>
    </xf>
    <xf numFmtId="0" fontId="20" fillId="50" borderId="49" xfId="92" applyFont="1" applyFill="1" applyBorder="1" applyAlignment="1">
      <alignment vertical="top" wrapText="1"/>
    </xf>
    <xf numFmtId="0" fontId="29" fillId="0" borderId="0" xfId="92" applyFont="1" applyAlignment="1">
      <alignment vertical="top"/>
    </xf>
    <xf numFmtId="0" fontId="80" fillId="0" borderId="0" xfId="92" applyFont="1" applyAlignment="1">
      <alignment vertical="top"/>
    </xf>
    <xf numFmtId="0" fontId="28" fillId="62" borderId="53" xfId="92" applyFont="1" applyFill="1" applyBorder="1" applyAlignment="1">
      <alignment vertical="top" wrapText="1"/>
    </xf>
    <xf numFmtId="0" fontId="28" fillId="62" borderId="54" xfId="92" applyFont="1" applyFill="1" applyBorder="1" applyAlignment="1">
      <alignment vertical="top" wrapText="1"/>
    </xf>
    <xf numFmtId="0" fontId="28" fillId="62" borderId="55" xfId="92" applyFont="1" applyFill="1" applyBorder="1" applyAlignment="1">
      <alignment vertical="top" wrapText="1"/>
    </xf>
    <xf numFmtId="164" fontId="20" fillId="47" borderId="0" xfId="94" applyNumberFormat="1" applyFont="1" applyFill="1" applyAlignment="1">
      <alignment vertical="top"/>
    </xf>
    <xf numFmtId="164" fontId="20" fillId="47" borderId="0" xfId="92" applyNumberFormat="1" applyFont="1" applyFill="1" applyAlignment="1">
      <alignment horizontal="right" vertical="top"/>
    </xf>
    <xf numFmtId="164" fontId="28" fillId="0" borderId="0" xfId="92" applyNumberFormat="1" applyFont="1"/>
    <xf numFmtId="164" fontId="18" fillId="65" borderId="0" xfId="94" applyFont="1" applyFill="1">
      <alignment vertical="top"/>
    </xf>
    <xf numFmtId="0" fontId="1" fillId="65" borderId="0" xfId="92" applyFill="1"/>
    <xf numFmtId="0" fontId="20" fillId="65" borderId="0" xfId="92" applyFont="1" applyFill="1" applyAlignment="1">
      <alignment vertical="top"/>
    </xf>
    <xf numFmtId="164" fontId="20" fillId="0" borderId="46" xfId="0" applyFont="1" applyFill="1" applyBorder="1">
      <alignment vertical="top"/>
    </xf>
    <xf numFmtId="177" fontId="20" fillId="0" borderId="46" xfId="0" applyNumberFormat="1" applyFont="1" applyFill="1" applyBorder="1">
      <alignment vertical="top"/>
    </xf>
    <xf numFmtId="43" fontId="20" fillId="0" borderId="46" xfId="1" applyFont="1" applyFill="1" applyBorder="1" applyAlignment="1">
      <alignment vertical="top"/>
    </xf>
    <xf numFmtId="177" fontId="20" fillId="0" borderId="46" xfId="62" applyNumberFormat="1" applyFont="1" applyFill="1" applyBorder="1">
      <alignment vertical="top"/>
    </xf>
    <xf numFmtId="0" fontId="56" fillId="0" borderId="0" xfId="66" applyNumberFormat="1" applyFont="1" applyFill="1">
      <alignment vertical="top"/>
    </xf>
    <xf numFmtId="0" fontId="57" fillId="0" borderId="0" xfId="67" applyFont="1" applyFill="1">
      <alignment vertical="top"/>
    </xf>
    <xf numFmtId="0" fontId="70" fillId="0" borderId="0" xfId="67" applyFont="1" applyFill="1">
      <alignment vertical="top"/>
    </xf>
    <xf numFmtId="0" fontId="16" fillId="0" borderId="0" xfId="68" applyFont="1" applyFill="1">
      <alignment horizontal="right" vertical="top"/>
    </xf>
    <xf numFmtId="180" fontId="29" fillId="0" borderId="0" xfId="1" applyNumberFormat="1" applyFont="1" applyFill="1" applyAlignment="1">
      <alignment vertical="top"/>
    </xf>
    <xf numFmtId="43" fontId="29" fillId="0" borderId="0" xfId="1" applyFont="1" applyFill="1" applyAlignment="1">
      <alignment vertical="top"/>
    </xf>
    <xf numFmtId="177" fontId="29" fillId="0" borderId="0" xfId="62" applyNumberFormat="1" applyFont="1" applyFill="1" applyBorder="1" applyProtection="1">
      <alignment vertical="top"/>
      <protection locked="0"/>
    </xf>
    <xf numFmtId="178" fontId="16" fillId="0" borderId="0" xfId="2" applyFont="1" applyFill="1" applyBorder="1">
      <alignment vertical="top"/>
    </xf>
    <xf numFmtId="15" fontId="64" fillId="58" borderId="0" xfId="60" applyNumberFormat="1" applyFont="1" applyFill="1" applyAlignment="1">
      <alignment horizontal="left" vertical="top"/>
    </xf>
    <xf numFmtId="184" fontId="29" fillId="49" borderId="0" xfId="77" applyNumberFormat="1" applyFont="1" applyFill="1" applyBorder="1"/>
    <xf numFmtId="184" fontId="3" fillId="49" borderId="0" xfId="77" applyNumberFormat="1" applyFont="1" applyFill="1" applyBorder="1"/>
    <xf numFmtId="185" fontId="29" fillId="66" borderId="0" xfId="0" applyNumberFormat="1" applyFont="1" applyFill="1" applyBorder="1">
      <alignment vertical="top"/>
    </xf>
    <xf numFmtId="185" fontId="28" fillId="0" borderId="0" xfId="0" applyNumberFormat="1" applyFont="1">
      <alignment vertical="top"/>
    </xf>
    <xf numFmtId="0" fontId="29" fillId="50" borderId="51" xfId="92" applyFont="1" applyFill="1" applyBorder="1" applyAlignment="1">
      <alignment vertical="top" wrapText="1"/>
    </xf>
    <xf numFmtId="0" fontId="29" fillId="50" borderId="52" xfId="92" applyFont="1" applyFill="1" applyBorder="1" applyAlignment="1">
      <alignment vertical="top" wrapText="1"/>
    </xf>
    <xf numFmtId="0" fontId="20" fillId="62" borderId="53" xfId="92" applyFont="1" applyFill="1" applyBorder="1" applyAlignment="1">
      <alignment horizontal="left" vertical="top" wrapText="1"/>
    </xf>
    <xf numFmtId="0" fontId="20" fillId="62" borderId="54" xfId="92" applyFont="1" applyFill="1" applyBorder="1" applyAlignment="1">
      <alignment horizontal="left" vertical="top" wrapText="1"/>
    </xf>
    <xf numFmtId="0" fontId="20" fillId="62" borderId="55" xfId="92" applyFont="1" applyFill="1" applyBorder="1" applyAlignment="1">
      <alignment horizontal="left" vertical="top" wrapText="1"/>
    </xf>
  </cellXfs>
  <cellStyles count="96">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ow r="2028">
          <cell r="F2028">
            <v>9.9999999999999995E-7</v>
          </cell>
        </row>
        <row r="2030">
          <cell r="F2030">
            <v>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row r="1">
          <cell r="A1" t="str">
            <v>User guide</v>
          </cell>
        </row>
      </sheetData>
      <sheetData sheetId="6"/>
      <sheetData sheetId="7"/>
      <sheetData sheetId="8">
        <row r="31">
          <cell r="F31">
            <v>1E-3</v>
          </cell>
        </row>
      </sheetData>
      <sheetData sheetId="9"/>
      <sheetData sheetId="10"/>
      <sheetData sheetId="11">
        <row r="20">
          <cell r="F20">
            <v>0</v>
          </cell>
        </row>
      </sheetData>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zoomScaleNormal="100" workbookViewId="0"/>
  </sheetViews>
  <sheetFormatPr defaultColWidth="0" defaultRowHeight="13.5" customHeight="1" zeroHeight="1"/>
  <cols>
    <col min="1" max="1" width="9.54296875" style="445" customWidth="1"/>
    <col min="2" max="2" width="29.26953125" style="445" customWidth="1"/>
    <col min="3" max="3" width="18.7265625" style="445" customWidth="1"/>
    <col min="4" max="4" width="25" style="445" customWidth="1"/>
    <col min="5" max="5" width="68.1796875" style="445" customWidth="1"/>
    <col min="6" max="6" width="11.1796875" style="445" bestFit="1" customWidth="1"/>
    <col min="7" max="7" width="9.54296875" style="445" customWidth="1"/>
    <col min="8" max="8" width="4.81640625" style="445" customWidth="1"/>
    <col min="9" max="9" width="25.453125" style="445" customWidth="1"/>
    <col min="10" max="13" width="0" style="445" hidden="1" customWidth="1"/>
    <col min="14" max="16384" width="9.54296875" style="445" hidden="1"/>
  </cols>
  <sheetData>
    <row r="1" spans="1:9" s="443" customFormat="1" ht="28" thickBot="1">
      <c r="A1" s="441" t="str">
        <f ca="1" xml:space="preserve"> RIGHT(CELL("filename", $A$1), LEN(CELL("filename", $A$1)) - SEARCH("]", CELL("filename", $A$1)))</f>
        <v>Cover</v>
      </c>
      <c r="B1" s="441"/>
      <c r="C1" s="442"/>
      <c r="D1" s="441"/>
      <c r="E1" s="441"/>
      <c r="F1" s="441"/>
      <c r="G1" s="441"/>
      <c r="H1" s="442"/>
      <c r="I1" s="442"/>
    </row>
    <row r="2" spans="1:9" ht="16.5" thickTop="1">
      <c r="A2" s="444"/>
      <c r="B2" s="444"/>
      <c r="C2" s="444"/>
      <c r="D2" s="444"/>
      <c r="E2" s="444"/>
      <c r="F2" s="444"/>
      <c r="G2" s="444"/>
      <c r="H2" s="444"/>
      <c r="I2" s="444"/>
    </row>
    <row r="3" spans="1:9" ht="16">
      <c r="A3" s="444"/>
      <c r="B3" s="446" t="s">
        <v>0</v>
      </c>
      <c r="C3" s="446" t="s">
        <v>1</v>
      </c>
      <c r="D3" s="444"/>
      <c r="E3" s="444"/>
      <c r="F3" s="444"/>
      <c r="G3" s="444"/>
      <c r="H3" s="444"/>
      <c r="I3" s="444"/>
    </row>
    <row r="4" spans="1:9" ht="16">
      <c r="A4" s="444"/>
      <c r="B4" s="446" t="s">
        <v>2</v>
      </c>
      <c r="C4" s="447">
        <v>2</v>
      </c>
      <c r="D4" s="444"/>
      <c r="E4" s="444"/>
      <c r="F4" s="444"/>
      <c r="G4" s="444"/>
      <c r="H4" s="444"/>
      <c r="I4" s="444"/>
    </row>
    <row r="5" spans="1:9" ht="16">
      <c r="A5" s="444"/>
      <c r="B5" s="446" t="s">
        <v>3</v>
      </c>
      <c r="C5" s="446" t="s">
        <v>255</v>
      </c>
      <c r="D5" s="444"/>
      <c r="E5" s="444"/>
      <c r="F5" s="444"/>
      <c r="G5" s="444"/>
      <c r="H5" s="444"/>
      <c r="I5" s="444"/>
    </row>
    <row r="6" spans="1:9" ht="16">
      <c r="A6" s="444"/>
      <c r="B6" s="446" t="s">
        <v>4</v>
      </c>
      <c r="C6" s="482">
        <v>44167</v>
      </c>
      <c r="D6" s="444"/>
      <c r="E6" s="444"/>
      <c r="F6" s="444"/>
      <c r="G6" s="444"/>
      <c r="H6" s="444"/>
      <c r="I6" s="444"/>
    </row>
    <row r="7" spans="1:9" ht="16">
      <c r="A7" s="444"/>
      <c r="B7" s="446" t="s">
        <v>5</v>
      </c>
      <c r="C7" s="446" t="s">
        <v>6</v>
      </c>
      <c r="D7" s="444"/>
      <c r="E7" s="444"/>
      <c r="F7" s="444"/>
      <c r="G7" s="444"/>
      <c r="H7" s="444"/>
      <c r="I7" s="444"/>
    </row>
    <row r="8" spans="1:9" ht="16">
      <c r="A8" s="444"/>
      <c r="B8" s="446" t="s">
        <v>7</v>
      </c>
      <c r="C8" s="446" t="s">
        <v>8</v>
      </c>
      <c r="D8" s="444"/>
      <c r="E8" s="444"/>
      <c r="F8" s="444"/>
      <c r="G8" s="444"/>
      <c r="H8" s="444"/>
      <c r="I8" s="444"/>
    </row>
    <row r="9" spans="1:9" ht="16">
      <c r="A9" s="444"/>
      <c r="B9" s="444"/>
      <c r="C9" s="444"/>
      <c r="D9" s="444"/>
      <c r="E9" s="444"/>
      <c r="F9" s="444"/>
      <c r="G9" s="444"/>
      <c r="H9" s="444"/>
      <c r="I9" s="444"/>
    </row>
    <row r="10" spans="1:9" ht="14.5">
      <c r="A10" s="448"/>
      <c r="B10" s="449"/>
      <c r="C10" s="450"/>
      <c r="D10" s="448"/>
      <c r="E10" s="448"/>
      <c r="F10" s="448"/>
      <c r="G10" s="448"/>
      <c r="H10" s="448"/>
      <c r="I10" s="448"/>
    </row>
    <row r="11" spans="1:9" ht="14">
      <c r="A11" s="448"/>
      <c r="B11" s="449" t="s">
        <v>9</v>
      </c>
      <c r="C11" s="451" t="s">
        <v>10</v>
      </c>
      <c r="D11" s="451"/>
      <c r="E11" s="451"/>
      <c r="F11" s="451"/>
      <c r="G11" s="448"/>
      <c r="H11" s="448"/>
      <c r="I11" s="448"/>
    </row>
    <row r="12" spans="1:9" ht="14">
      <c r="A12" s="448"/>
      <c r="B12" s="449"/>
      <c r="C12" s="451"/>
      <c r="D12" s="451"/>
      <c r="E12" s="451"/>
      <c r="F12" s="451"/>
      <c r="G12" s="448"/>
      <c r="H12" s="448"/>
      <c r="I12" s="448"/>
    </row>
    <row r="13" spans="1:9" ht="14">
      <c r="A13" s="448"/>
      <c r="B13" s="449"/>
      <c r="C13" s="451"/>
      <c r="D13" s="451"/>
      <c r="E13" s="451"/>
      <c r="F13" s="451"/>
      <c r="G13" s="448"/>
      <c r="H13" s="448"/>
      <c r="I13" s="448"/>
    </row>
    <row r="14" spans="1:9" ht="14">
      <c r="A14" s="448"/>
      <c r="B14" s="448"/>
      <c r="C14" s="451"/>
      <c r="D14" s="448"/>
      <c r="E14" s="448"/>
      <c r="F14" s="448"/>
      <c r="G14" s="448"/>
      <c r="H14" s="448"/>
      <c r="I14" s="448"/>
    </row>
    <row r="15" spans="1:9" ht="14">
      <c r="A15" s="448"/>
      <c r="B15" s="448"/>
      <c r="C15" s="451"/>
      <c r="D15" s="448"/>
      <c r="E15" s="448"/>
      <c r="F15" s="448"/>
      <c r="G15" s="448"/>
      <c r="H15" s="448"/>
      <c r="I15" s="448"/>
    </row>
    <row r="16" spans="1:9" ht="14">
      <c r="A16" s="448"/>
      <c r="B16" s="448"/>
      <c r="C16" s="448"/>
      <c r="D16" s="448"/>
      <c r="E16" s="448"/>
      <c r="F16" s="448"/>
      <c r="G16" s="448"/>
      <c r="H16" s="448"/>
      <c r="I16" s="448"/>
    </row>
    <row r="17" spans="1:9" ht="14">
      <c r="A17" s="448"/>
      <c r="B17" s="448" t="s">
        <v>11</v>
      </c>
      <c r="C17" s="448" t="s">
        <v>12</v>
      </c>
      <c r="D17" s="448"/>
      <c r="E17" s="448"/>
      <c r="F17" s="448"/>
      <c r="G17" s="448"/>
      <c r="H17" s="448"/>
      <c r="I17" s="448"/>
    </row>
    <row r="18" spans="1:9" ht="14">
      <c r="A18" s="448"/>
      <c r="B18" s="448"/>
      <c r="C18" s="448"/>
      <c r="D18" s="448"/>
      <c r="E18" s="448"/>
      <c r="F18" s="448"/>
      <c r="G18" s="448"/>
      <c r="H18" s="448"/>
      <c r="I18" s="448"/>
    </row>
    <row r="19" spans="1:9" ht="16">
      <c r="A19" s="448"/>
      <c r="B19" s="448" t="s">
        <v>13</v>
      </c>
      <c r="C19" s="451" t="s">
        <v>12</v>
      </c>
      <c r="D19" s="452"/>
      <c r="E19" s="452"/>
      <c r="F19" s="452"/>
      <c r="G19" s="448"/>
      <c r="H19" s="448"/>
      <c r="I19" s="448"/>
    </row>
    <row r="20" spans="1:9" ht="16">
      <c r="A20" s="448"/>
      <c r="B20" s="448"/>
      <c r="C20" s="452"/>
      <c r="D20" s="452"/>
      <c r="E20" s="452"/>
      <c r="F20" s="452"/>
      <c r="G20" s="448"/>
      <c r="H20" s="448"/>
      <c r="I20" s="448"/>
    </row>
    <row r="21" spans="1:9" ht="14">
      <c r="A21" s="448"/>
      <c r="B21" s="448"/>
      <c r="C21" s="453" t="s">
        <v>14</v>
      </c>
      <c r="D21" s="454"/>
      <c r="E21" s="455" t="s">
        <v>15</v>
      </c>
      <c r="F21" s="456" t="s">
        <v>16</v>
      </c>
      <c r="G21" s="448"/>
      <c r="H21" s="448"/>
      <c r="I21" s="448"/>
    </row>
    <row r="22" spans="1:9" ht="37.5">
      <c r="A22" s="448"/>
      <c r="B22" s="448"/>
      <c r="C22" s="487" t="s">
        <v>17</v>
      </c>
      <c r="D22" s="488"/>
      <c r="E22" s="457" t="s">
        <v>18</v>
      </c>
      <c r="F22" s="458" t="s">
        <v>19</v>
      </c>
      <c r="G22" s="448"/>
      <c r="H22" s="448"/>
      <c r="I22" s="448"/>
    </row>
    <row r="23" spans="1:9" ht="14">
      <c r="A23" s="448"/>
      <c r="B23" s="448"/>
      <c r="C23" s="448"/>
      <c r="D23" s="448"/>
      <c r="E23" s="448"/>
      <c r="F23" s="448"/>
      <c r="G23" s="448"/>
      <c r="H23" s="448"/>
      <c r="I23" s="448"/>
    </row>
    <row r="24" spans="1:9" ht="14">
      <c r="A24" s="448"/>
      <c r="B24" s="448"/>
      <c r="C24" s="448"/>
      <c r="D24" s="448"/>
      <c r="E24" s="448"/>
      <c r="F24" s="448"/>
      <c r="G24" s="448"/>
      <c r="H24" s="448"/>
      <c r="I24" s="448"/>
    </row>
    <row r="25" spans="1:9" ht="16">
      <c r="B25" s="448" t="s">
        <v>20</v>
      </c>
      <c r="C25" s="459" t="s">
        <v>21</v>
      </c>
      <c r="D25" s="452"/>
      <c r="E25" s="452"/>
      <c r="F25" s="452"/>
    </row>
    <row r="26" spans="1:9" ht="16">
      <c r="B26" s="460"/>
      <c r="C26" s="452"/>
      <c r="D26" s="452"/>
      <c r="E26" s="452"/>
      <c r="F26" s="452"/>
    </row>
    <row r="27" spans="1:9" ht="16">
      <c r="B27" s="460"/>
      <c r="C27" s="453" t="s">
        <v>22</v>
      </c>
      <c r="D27" s="455" t="s">
        <v>23</v>
      </c>
      <c r="E27" s="455" t="s">
        <v>24</v>
      </c>
      <c r="F27" s="456" t="s">
        <v>25</v>
      </c>
    </row>
    <row r="28" spans="1:9" ht="16">
      <c r="B28" s="460"/>
      <c r="C28" s="489" t="s">
        <v>26</v>
      </c>
      <c r="D28" s="489" t="s">
        <v>27</v>
      </c>
      <c r="E28" s="489" t="s">
        <v>28</v>
      </c>
      <c r="F28" s="461"/>
    </row>
    <row r="29" spans="1:9" ht="16">
      <c r="B29" s="460"/>
      <c r="C29" s="490"/>
      <c r="D29" s="490"/>
      <c r="E29" s="490"/>
      <c r="F29" s="462"/>
    </row>
    <row r="30" spans="1:9" ht="16">
      <c r="B30" s="460"/>
      <c r="C30" s="490"/>
      <c r="D30" s="490"/>
      <c r="E30" s="490"/>
      <c r="F30" s="462"/>
    </row>
    <row r="31" spans="1:9" ht="16">
      <c r="B31" s="460"/>
      <c r="C31" s="491"/>
      <c r="D31" s="491"/>
      <c r="E31" s="491"/>
      <c r="F31" s="463"/>
    </row>
    <row r="32" spans="1:9" ht="14"/>
    <row r="33" spans="1:9" ht="14"/>
    <row r="34" spans="1:9" ht="14">
      <c r="B34" s="448" t="s">
        <v>29</v>
      </c>
      <c r="C34" s="464">
        <v>0</v>
      </c>
    </row>
    <row r="35" spans="1:9" ht="14">
      <c r="B35" s="448" t="s">
        <v>30</v>
      </c>
      <c r="C35" s="465">
        <v>0</v>
      </c>
    </row>
    <row r="36" spans="1:9" ht="14"/>
    <row r="37" spans="1:9" ht="14">
      <c r="B37" s="448" t="s">
        <v>31</v>
      </c>
      <c r="C37" s="448" t="s">
        <v>32</v>
      </c>
      <c r="D37" s="448"/>
    </row>
    <row r="38" spans="1:9" ht="14">
      <c r="B38" s="448"/>
      <c r="C38" s="448" t="s">
        <v>33</v>
      </c>
      <c r="D38" s="466" t="s">
        <v>34</v>
      </c>
    </row>
    <row r="39" spans="1:9" ht="14"/>
    <row r="40" spans="1:9" ht="14"/>
    <row r="41" spans="1:9" ht="14">
      <c r="A41" s="467" t="s">
        <v>35</v>
      </c>
      <c r="B41" s="467"/>
      <c r="C41" s="467"/>
      <c r="D41" s="468"/>
      <c r="E41" s="469"/>
      <c r="F41" s="469"/>
      <c r="G41" s="469"/>
      <c r="H41" s="469"/>
      <c r="I41" s="469"/>
    </row>
    <row r="42" spans="1:9" ht="14"/>
    <row r="43" spans="1:9" ht="14"/>
    <row r="44" spans="1:9" ht="14"/>
    <row r="45" spans="1:9" ht="14" hidden="1"/>
    <row r="46" spans="1:9" ht="14" hidden="1"/>
    <row r="47" spans="1:9" ht="14" hidden="1"/>
    <row r="48" spans="1:9"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2" activePane="bottomLeft" state="frozen"/>
      <selection activeCell="C56" sqref="C56"/>
      <selection pane="bottomLeft"/>
    </sheetView>
  </sheetViews>
  <sheetFormatPr defaultColWidth="0" defaultRowHeight="13" zeroHeight="1" outlineLevelRow="1"/>
  <cols>
    <col min="1" max="1" width="1.453125" style="103" customWidth="1"/>
    <col min="2" max="4" width="1.453125" style="93" customWidth="1"/>
    <col min="5" max="5" width="2.54296875" style="93" customWidth="1"/>
    <col min="6" max="6" width="4.54296875" style="93" customWidth="1"/>
    <col min="7" max="7" width="2.54296875" style="93" customWidth="1"/>
    <col min="8" max="8" width="30.54296875" style="105" customWidth="1"/>
    <col min="9" max="9" width="2.54296875" style="93" customWidth="1"/>
    <col min="10" max="10" width="4.54296875" style="93" customWidth="1"/>
    <col min="11" max="12" width="2.54296875" style="93" customWidth="1"/>
    <col min="13" max="13" width="30.54296875" style="93" customWidth="1"/>
    <col min="14" max="15" width="2.54296875" style="93" customWidth="1"/>
    <col min="16" max="16" width="4.54296875" style="93" customWidth="1"/>
    <col min="17" max="18" width="2.54296875" style="93" customWidth="1"/>
    <col min="19" max="19" width="30.54296875" style="93" customWidth="1"/>
    <col min="20" max="21" width="2.54296875" style="93" customWidth="1"/>
    <col min="22" max="22" width="5.54296875" style="93" customWidth="1"/>
    <col min="23" max="24" width="2.54296875" style="93" customWidth="1"/>
    <col min="25" max="25" width="30.54296875" style="93" customWidth="1"/>
    <col min="26" max="29" width="2.54296875" style="93" customWidth="1"/>
    <col min="30" max="16384" width="9.1796875" style="93" hidden="1"/>
  </cols>
  <sheetData>
    <row r="1" spans="1:29" ht="24.75" customHeight="1">
      <c r="A1" s="313"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36</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5" outlineLevel="1">
      <c r="A5" s="97"/>
      <c r="B5" s="98"/>
      <c r="C5" s="98"/>
      <c r="D5" s="98"/>
      <c r="E5" s="98"/>
      <c r="F5" s="99" t="s">
        <v>37</v>
      </c>
      <c r="G5" s="100"/>
      <c r="H5" s="100"/>
      <c r="I5" s="100"/>
      <c r="J5" s="100"/>
      <c r="K5" s="100"/>
      <c r="L5" s="101"/>
      <c r="M5" s="99"/>
      <c r="N5" s="99"/>
      <c r="O5" s="101"/>
      <c r="P5" s="101"/>
      <c r="Q5" s="101"/>
      <c r="R5" s="100"/>
      <c r="S5" s="100"/>
      <c r="T5" s="100"/>
      <c r="U5" s="102"/>
      <c r="V5" s="98"/>
      <c r="W5" s="98"/>
      <c r="X5" s="98"/>
      <c r="Y5" s="98"/>
      <c r="Z5" s="98"/>
      <c r="AA5" s="98"/>
      <c r="AB5" s="98"/>
      <c r="AC5" s="98"/>
    </row>
    <row r="6" spans="1:29" ht="13.5" outlineLevel="1" thickBot="1">
      <c r="F6" s="104"/>
      <c r="H6" s="93"/>
      <c r="M6" s="105"/>
      <c r="N6" s="105"/>
      <c r="U6" s="106"/>
    </row>
    <row r="7" spans="1:29" outlineLevel="1">
      <c r="F7" s="104"/>
      <c r="H7" s="107"/>
      <c r="M7" s="105"/>
      <c r="N7" s="105"/>
      <c r="S7" s="108"/>
      <c r="U7" s="106"/>
    </row>
    <row r="8" spans="1:29" ht="15" customHeight="1" outlineLevel="1">
      <c r="F8" s="104"/>
      <c r="H8" s="109" t="s">
        <v>38</v>
      </c>
      <c r="M8" s="105"/>
      <c r="N8" s="105"/>
      <c r="S8" s="110" t="s">
        <v>39</v>
      </c>
      <c r="U8" s="106"/>
    </row>
    <row r="9" spans="1:29" ht="13.5"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5" outlineLevel="1">
      <c r="A13" s="97"/>
      <c r="B13" s="98"/>
      <c r="C13" s="98"/>
      <c r="D13" s="98"/>
      <c r="E13" s="98"/>
      <c r="F13" s="113" t="s">
        <v>40</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5" outlineLevel="1" thickBot="1">
      <c r="F17" s="104"/>
      <c r="H17" s="93"/>
      <c r="M17" s="105"/>
      <c r="N17" s="105"/>
      <c r="U17" s="106"/>
    </row>
    <row r="18" spans="1:29" outlineLevel="1">
      <c r="F18" s="104"/>
      <c r="H18" s="116"/>
      <c r="M18" s="116"/>
      <c r="S18" s="116"/>
      <c r="U18" s="106"/>
    </row>
    <row r="19" spans="1:29" ht="15" customHeight="1" outlineLevel="1">
      <c r="F19" s="104"/>
      <c r="H19" s="117" t="s">
        <v>41</v>
      </c>
      <c r="M19" s="117" t="s">
        <v>42</v>
      </c>
      <c r="S19" s="117" t="s">
        <v>43</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5" outlineLevel="1">
      <c r="F25" s="123" t="s">
        <v>44</v>
      </c>
      <c r="H25" s="93"/>
      <c r="M25" s="105"/>
      <c r="N25" s="105"/>
    </row>
    <row r="26" spans="1:29" outlineLevel="1">
      <c r="H26" s="93"/>
      <c r="M26" s="105"/>
      <c r="N26" s="105"/>
    </row>
    <row r="27" spans="1:29">
      <c r="H27" s="93"/>
      <c r="M27" s="105"/>
      <c r="N27" s="105"/>
    </row>
    <row r="28" spans="1:29" ht="12.75" customHeight="1">
      <c r="A28" s="94" t="s">
        <v>45</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45</v>
      </c>
      <c r="G30" s="125"/>
      <c r="H30" s="125"/>
      <c r="I30" s="125"/>
      <c r="J30" s="125"/>
      <c r="K30" s="125"/>
      <c r="L30" s="125"/>
      <c r="M30" s="124"/>
      <c r="N30" s="124"/>
      <c r="O30" s="125"/>
      <c r="P30" s="125"/>
      <c r="Q30" s="125"/>
      <c r="R30" s="125"/>
      <c r="S30" s="124"/>
      <c r="T30" s="125"/>
      <c r="U30" s="125"/>
      <c r="W30" s="124" t="s">
        <v>46</v>
      </c>
      <c r="X30" s="125"/>
      <c r="Y30" s="125"/>
      <c r="Z30" s="125"/>
      <c r="AA30" s="125"/>
      <c r="AB30" s="125"/>
    </row>
    <row r="31" spans="1:29" outlineLevel="1">
      <c r="H31" s="93"/>
      <c r="M31" s="105"/>
      <c r="N31" s="105"/>
      <c r="S31" s="105"/>
    </row>
    <row r="32" spans="1:29" outlineLevel="1">
      <c r="H32" s="126" t="s">
        <v>47</v>
      </c>
      <c r="I32" s="126"/>
      <c r="J32" s="126"/>
      <c r="K32" s="126"/>
      <c r="L32" s="126"/>
      <c r="M32" s="126" t="s">
        <v>48</v>
      </c>
      <c r="N32" s="126"/>
      <c r="O32" s="126"/>
      <c r="P32" s="126"/>
      <c r="Q32" s="126"/>
      <c r="R32" s="126"/>
      <c r="S32" s="126" t="s">
        <v>49</v>
      </c>
      <c r="T32" s="126"/>
      <c r="U32" s="126"/>
      <c r="Y32" s="126" t="s">
        <v>50</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outlineLevel="1" thickBot="1">
      <c r="F34" s="104"/>
      <c r="G34" s="131"/>
      <c r="H34" s="132"/>
      <c r="I34" s="133"/>
      <c r="K34" s="131"/>
      <c r="L34" s="132"/>
      <c r="M34" s="134"/>
      <c r="N34" s="132"/>
      <c r="O34" s="133"/>
      <c r="R34" s="131"/>
      <c r="S34" s="132"/>
      <c r="T34" s="133"/>
      <c r="U34" s="106"/>
      <c r="W34" s="104"/>
      <c r="X34" s="135"/>
      <c r="Y34" s="136"/>
      <c r="Z34" s="137"/>
      <c r="AA34" s="106"/>
    </row>
    <row r="35" spans="1:29" ht="16"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0" outlineLevel="1">
      <c r="A36" s="151"/>
      <c r="B36" s="151"/>
      <c r="C36" s="151"/>
      <c r="D36" s="151"/>
      <c r="E36" s="151"/>
      <c r="F36" s="152"/>
      <c r="G36" s="217"/>
      <c r="H36" s="218" t="s">
        <v>51</v>
      </c>
      <c r="I36" s="219"/>
      <c r="J36" s="141"/>
      <c r="K36" s="145"/>
      <c r="L36" s="154"/>
      <c r="M36" s="153" t="s">
        <v>52</v>
      </c>
      <c r="N36" s="151"/>
      <c r="O36" s="147"/>
      <c r="P36" s="151"/>
      <c r="R36" s="215"/>
      <c r="S36" s="214" t="s">
        <v>53</v>
      </c>
      <c r="T36" s="216"/>
      <c r="U36" s="106"/>
      <c r="V36" s="151"/>
      <c r="W36" s="152"/>
      <c r="X36" s="155"/>
      <c r="Y36" s="153" t="s">
        <v>54</v>
      </c>
      <c r="Z36" s="156"/>
      <c r="AA36" s="157"/>
    </row>
    <row r="37" spans="1:29" ht="14.5"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5"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X38"/>
      <c r="Y38"/>
      <c r="Z38"/>
      <c r="AA38" s="106"/>
    </row>
    <row r="39" spans="1:29" ht="25" outlineLevel="1">
      <c r="F39" s="104"/>
      <c r="G39" s="141"/>
      <c r="H39" s="163"/>
      <c r="I39" s="141"/>
      <c r="K39" s="145"/>
      <c r="L39" s="143"/>
      <c r="M39" s="153" t="s">
        <v>55</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4"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56</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57</v>
      </c>
      <c r="J50" s="93" t="s">
        <v>58</v>
      </c>
    </row>
    <row r="51" spans="1:29" outlineLevel="1">
      <c r="B51" s="103"/>
      <c r="C51" s="167"/>
      <c r="D51" s="143"/>
      <c r="H51" s="170"/>
    </row>
    <row r="52" spans="1:29" outlineLevel="1">
      <c r="B52" s="103"/>
      <c r="C52" s="167"/>
      <c r="D52" s="143"/>
      <c r="H52" s="171" t="s">
        <v>59</v>
      </c>
      <c r="J52" s="93" t="s">
        <v>60</v>
      </c>
    </row>
    <row r="53" spans="1:29" outlineLevel="1">
      <c r="B53" s="103"/>
      <c r="C53" s="167"/>
      <c r="D53" s="143"/>
      <c r="H53" s="170"/>
    </row>
    <row r="54" spans="1:29" outlineLevel="1">
      <c r="B54" s="103"/>
      <c r="C54" s="167"/>
      <c r="D54" s="143"/>
      <c r="H54" s="172" t="s">
        <v>61</v>
      </c>
      <c r="J54" s="93" t="s">
        <v>62</v>
      </c>
    </row>
    <row r="55" spans="1:29" outlineLevel="1">
      <c r="B55" s="103"/>
      <c r="C55" s="167"/>
      <c r="D55" s="143"/>
      <c r="H55" s="170"/>
    </row>
    <row r="56" spans="1:29" outlineLevel="1">
      <c r="B56" s="103"/>
      <c r="C56" s="167"/>
      <c r="D56" s="143"/>
      <c r="H56" s="173" t="s">
        <v>63</v>
      </c>
      <c r="J56" s="93" t="s">
        <v>64</v>
      </c>
    </row>
    <row r="57" spans="1:29" outlineLevel="1">
      <c r="B57" s="103"/>
      <c r="C57" s="167"/>
      <c r="D57" s="143"/>
      <c r="H57" s="170"/>
    </row>
    <row r="58" spans="1:29" outlineLevel="1">
      <c r="B58" s="103"/>
      <c r="C58" s="167"/>
      <c r="D58" s="143"/>
      <c r="H58" s="174" t="s">
        <v>65</v>
      </c>
      <c r="J58" s="93" t="s">
        <v>66</v>
      </c>
    </row>
    <row r="59" spans="1:29" outlineLevel="1">
      <c r="B59" s="103"/>
      <c r="C59" s="167"/>
      <c r="D59" s="143"/>
      <c r="H59" s="170"/>
    </row>
    <row r="60" spans="1:29">
      <c r="B60" s="103"/>
      <c r="C60" s="167"/>
      <c r="D60" s="143"/>
      <c r="H60" s="93"/>
    </row>
    <row r="61" spans="1:29" ht="12.75" customHeight="1">
      <c r="A61" s="94" t="s">
        <v>67</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68</v>
      </c>
      <c r="C63" s="167"/>
      <c r="D63" s="143"/>
      <c r="H63" s="93"/>
    </row>
    <row r="64" spans="1:29" outlineLevel="1">
      <c r="B64" s="103"/>
      <c r="C64" s="167"/>
      <c r="D64" s="143"/>
      <c r="H64" s="175" t="s">
        <v>69</v>
      </c>
      <c r="J64" s="93" t="s">
        <v>70</v>
      </c>
    </row>
    <row r="65" spans="2:10" outlineLevel="1">
      <c r="B65" s="103"/>
      <c r="C65" s="167"/>
      <c r="D65" s="143"/>
      <c r="H65" s="93"/>
    </row>
    <row r="66" spans="2:10" outlineLevel="1">
      <c r="B66" s="103"/>
      <c r="C66" s="167"/>
      <c r="D66" s="143"/>
      <c r="H66" s="176" t="s">
        <v>71</v>
      </c>
      <c r="J66" s="93" t="s">
        <v>72</v>
      </c>
    </row>
    <row r="67" spans="2:10" outlineLevel="1">
      <c r="B67" s="103"/>
      <c r="C67" s="167"/>
      <c r="D67" s="143"/>
      <c r="H67" s="93"/>
    </row>
    <row r="68" spans="2:10" outlineLevel="1">
      <c r="B68" s="103"/>
      <c r="C68" s="167"/>
      <c r="D68" s="143"/>
      <c r="H68" s="93" t="s">
        <v>73</v>
      </c>
      <c r="J68" s="93" t="s">
        <v>74</v>
      </c>
    </row>
    <row r="69" spans="2:10" outlineLevel="1">
      <c r="B69" s="103"/>
      <c r="C69" s="167"/>
      <c r="D69" s="143"/>
      <c r="H69" s="93"/>
    </row>
    <row r="70" spans="2:10" outlineLevel="1">
      <c r="B70" s="103" t="s">
        <v>75</v>
      </c>
      <c r="C70" s="167"/>
      <c r="D70" s="143"/>
      <c r="H70" s="93"/>
    </row>
    <row r="71" spans="2:10" outlineLevel="1">
      <c r="B71" s="103"/>
      <c r="C71" s="167"/>
      <c r="D71" s="143"/>
      <c r="H71" s="177" t="s">
        <v>76</v>
      </c>
      <c r="J71" s="93" t="s">
        <v>38</v>
      </c>
    </row>
    <row r="72" spans="2:10" outlineLevel="1">
      <c r="B72" s="103"/>
      <c r="C72" s="167"/>
      <c r="D72" s="143"/>
      <c r="H72" s="93"/>
    </row>
    <row r="73" spans="2:10" outlineLevel="1">
      <c r="B73" s="103"/>
      <c r="C73" s="167"/>
      <c r="D73" s="143"/>
      <c r="H73" s="178" t="s">
        <v>77</v>
      </c>
      <c r="J73" s="93" t="s">
        <v>78</v>
      </c>
    </row>
    <row r="74" spans="2:10" outlineLevel="1">
      <c r="B74" s="103"/>
      <c r="C74" s="167"/>
      <c r="D74" s="143"/>
      <c r="H74" s="93"/>
    </row>
    <row r="75" spans="2:10" outlineLevel="1">
      <c r="B75" s="103"/>
      <c r="C75" s="167"/>
      <c r="D75" s="143"/>
      <c r="H75" s="179" t="s">
        <v>79</v>
      </c>
      <c r="J75" s="93" t="s">
        <v>80</v>
      </c>
    </row>
    <row r="76" spans="2:10" outlineLevel="1">
      <c r="B76" s="103"/>
      <c r="C76" s="167"/>
      <c r="D76" s="143"/>
      <c r="H76" s="93"/>
    </row>
    <row r="77" spans="2:10" outlineLevel="1">
      <c r="B77" s="103"/>
      <c r="C77" s="167"/>
      <c r="D77" s="143"/>
      <c r="H77" s="178" t="s">
        <v>81</v>
      </c>
      <c r="J77" s="93" t="s">
        <v>82</v>
      </c>
    </row>
    <row r="78" spans="2:10" outlineLevel="1">
      <c r="B78" s="103"/>
      <c r="C78" s="167"/>
      <c r="D78" s="143"/>
      <c r="H78" s="93"/>
    </row>
    <row r="79" spans="2:10" outlineLevel="1">
      <c r="B79" s="103" t="s">
        <v>83</v>
      </c>
      <c r="C79" s="167"/>
      <c r="D79" s="143"/>
      <c r="H79" s="93"/>
    </row>
    <row r="80" spans="2:10" outlineLevel="1">
      <c r="B80" s="103"/>
      <c r="C80" s="167"/>
      <c r="D80" s="143"/>
      <c r="H80" s="180" t="s">
        <v>84</v>
      </c>
      <c r="J80" s="93" t="s">
        <v>85</v>
      </c>
    </row>
    <row r="81" spans="2:10" outlineLevel="1">
      <c r="B81" s="103"/>
      <c r="C81" s="167"/>
      <c r="D81" s="143"/>
      <c r="H81" s="93"/>
    </row>
    <row r="82" spans="2:10" outlineLevel="1">
      <c r="B82" s="103"/>
      <c r="C82" s="167"/>
      <c r="D82" s="143"/>
      <c r="H82" s="181" t="s">
        <v>86</v>
      </c>
      <c r="J82" s="93" t="s">
        <v>87</v>
      </c>
    </row>
    <row r="83" spans="2:10" outlineLevel="1">
      <c r="B83" s="103"/>
      <c r="C83" s="167"/>
      <c r="D83" s="143"/>
      <c r="H83" s="93"/>
    </row>
    <row r="84" spans="2:10" outlineLevel="1">
      <c r="B84" s="103"/>
      <c r="C84" s="167"/>
      <c r="D84" s="143"/>
      <c r="H84" s="182" t="s">
        <v>88</v>
      </c>
      <c r="J84" s="93" t="s">
        <v>89</v>
      </c>
    </row>
    <row r="85" spans="2:10" outlineLevel="1">
      <c r="B85" s="103"/>
      <c r="C85" s="167"/>
      <c r="D85" s="143"/>
      <c r="H85" s="93"/>
    </row>
    <row r="86" spans="2:10" outlineLevel="1">
      <c r="B86" s="103"/>
      <c r="C86" s="167"/>
      <c r="D86" s="143"/>
      <c r="H86" s="183" t="s">
        <v>90</v>
      </c>
      <c r="J86" s="93" t="s">
        <v>91</v>
      </c>
    </row>
    <row r="87" spans="2:10" outlineLevel="1">
      <c r="B87" s="103"/>
      <c r="C87" s="167"/>
      <c r="D87" s="143"/>
      <c r="H87" s="93"/>
    </row>
    <row r="88" spans="2:10" outlineLevel="1">
      <c r="B88" s="103"/>
      <c r="C88" s="167"/>
      <c r="D88" s="143"/>
      <c r="H88" s="184" t="s">
        <v>92</v>
      </c>
      <c r="J88" s="93" t="s">
        <v>93</v>
      </c>
    </row>
    <row r="89" spans="2:10" outlineLevel="1">
      <c r="B89" s="103"/>
      <c r="C89" s="167"/>
      <c r="D89" s="143"/>
      <c r="H89" s="93"/>
    </row>
    <row r="90" spans="2:10" outlineLevel="1">
      <c r="B90" s="103" t="s">
        <v>94</v>
      </c>
      <c r="C90" s="167"/>
      <c r="D90" s="143"/>
      <c r="H90" s="93"/>
    </row>
    <row r="91" spans="2:10" outlineLevel="1">
      <c r="B91" s="103"/>
      <c r="C91" s="167"/>
      <c r="D91" s="143"/>
      <c r="H91" s="185" t="s">
        <v>95</v>
      </c>
      <c r="J91" s="93" t="s">
        <v>96</v>
      </c>
    </row>
    <row r="92" spans="2:10" outlineLevel="1">
      <c r="B92" s="103"/>
      <c r="C92" s="167"/>
      <c r="D92" s="143"/>
      <c r="H92" s="93"/>
    </row>
    <row r="93" spans="2:10" outlineLevel="1">
      <c r="B93" s="103"/>
      <c r="C93" s="167"/>
      <c r="D93" s="143"/>
      <c r="H93" s="186" t="s">
        <v>97</v>
      </c>
      <c r="J93" s="93" t="s">
        <v>98</v>
      </c>
    </row>
    <row r="94" spans="2:10" outlineLevel="1">
      <c r="B94" s="103"/>
      <c r="C94" s="167"/>
      <c r="D94" s="143"/>
      <c r="H94" s="93"/>
    </row>
    <row r="95" spans="2:10" outlineLevel="1">
      <c r="B95" s="103"/>
      <c r="C95" s="167"/>
      <c r="D95" s="143"/>
      <c r="H95" s="187" t="s">
        <v>99</v>
      </c>
      <c r="J95" s="93" t="s">
        <v>100</v>
      </c>
    </row>
    <row r="96" spans="2:10" outlineLevel="1">
      <c r="B96" s="103"/>
      <c r="C96" s="167"/>
      <c r="D96" s="143"/>
      <c r="H96" s="93"/>
    </row>
    <row r="97" spans="1:29">
      <c r="B97" s="103"/>
      <c r="C97" s="167"/>
      <c r="E97" s="168"/>
      <c r="G97" s="168"/>
      <c r="H97" s="93"/>
    </row>
    <row r="98" spans="1:29" ht="12.75" customHeight="1">
      <c r="A98" s="94" t="s">
        <v>101</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102</v>
      </c>
      <c r="I100" s="93" t="s">
        <v>103</v>
      </c>
    </row>
    <row r="101" spans="1:29" outlineLevel="1">
      <c r="B101" s="103"/>
      <c r="C101" s="167"/>
      <c r="D101" s="143"/>
      <c r="H101" s="93" t="s">
        <v>104</v>
      </c>
      <c r="I101" s="93" t="s">
        <v>105</v>
      </c>
    </row>
    <row r="102" spans="1:29" outlineLevel="1">
      <c r="B102" s="103"/>
      <c r="C102" s="167"/>
      <c r="D102" s="143"/>
      <c r="H102" s="93" t="s">
        <v>106</v>
      </c>
      <c r="I102" s="93" t="s">
        <v>107</v>
      </c>
    </row>
    <row r="103" spans="1:29" outlineLevel="1">
      <c r="B103" s="103"/>
      <c r="C103" s="167"/>
      <c r="D103" s="143"/>
      <c r="H103" s="93" t="s">
        <v>108</v>
      </c>
      <c r="I103" s="93" t="s">
        <v>109</v>
      </c>
    </row>
    <row r="104" spans="1:29" outlineLevel="1">
      <c r="B104" s="103"/>
      <c r="C104" s="167"/>
      <c r="D104" s="143"/>
      <c r="H104" s="93" t="s">
        <v>110</v>
      </c>
      <c r="I104" s="93" t="s">
        <v>111</v>
      </c>
    </row>
    <row r="105" spans="1:29" outlineLevel="1">
      <c r="B105" s="103"/>
      <c r="C105" s="167"/>
      <c r="D105" s="143"/>
      <c r="H105" s="93" t="s">
        <v>112</v>
      </c>
      <c r="I105" s="93" t="s">
        <v>113</v>
      </c>
    </row>
    <row r="106" spans="1:29" outlineLevel="1">
      <c r="B106" s="103"/>
      <c r="C106" s="167"/>
      <c r="D106" s="143"/>
      <c r="H106" s="93" t="s">
        <v>114</v>
      </c>
      <c r="I106" s="93" t="s">
        <v>115</v>
      </c>
    </row>
    <row r="107" spans="1:29" outlineLevel="1">
      <c r="B107" s="103"/>
      <c r="C107" s="167"/>
      <c r="D107" s="143"/>
      <c r="H107" s="93"/>
    </row>
    <row r="108" spans="1:29">
      <c r="B108" s="103"/>
      <c r="C108" s="167"/>
      <c r="D108" s="143"/>
      <c r="H108" s="93"/>
    </row>
    <row r="109" spans="1:29" s="188" customFormat="1">
      <c r="A109" s="188" t="s">
        <v>116</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sheetPr>
  <dimension ref="A1:Y207"/>
  <sheetViews>
    <sheetView showGridLines="0" defaultGridColor="0" colorId="22" zoomScale="85" zoomScaleNormal="85" workbookViewId="0">
      <pane xSplit="9" ySplit="5" topLeftCell="J27" activePane="bottomRight" state="frozen"/>
      <selection pane="topRight" activeCell="E19" sqref="E19"/>
      <selection pane="bottomLeft" activeCell="E19" sqref="E19"/>
      <selection pane="bottomRight" activeCell="P54" sqref="P54"/>
    </sheetView>
  </sheetViews>
  <sheetFormatPr defaultColWidth="0" defaultRowHeight="13" zeroHeight="1" outlineLevelRow="1"/>
  <cols>
    <col min="1" max="2" width="1.453125" style="60" customWidth="1"/>
    <col min="3" max="3" width="1.453125" style="61" customWidth="1"/>
    <col min="4" max="4" width="1.453125" style="62" customWidth="1"/>
    <col min="5" max="5" width="75.54296875" style="62" customWidth="1"/>
    <col min="6" max="7" width="12.54296875" style="62" customWidth="1"/>
    <col min="8" max="8" width="15.54296875" style="195" customWidth="1"/>
    <col min="9" max="9" width="2.54296875" style="62" customWidth="1"/>
    <col min="10" max="19" width="12.54296875" style="62" customWidth="1"/>
    <col min="20" max="16384" width="9.1796875" hidden="1"/>
  </cols>
  <sheetData>
    <row r="1" spans="1:19" ht="27.5">
      <c r="A1" s="313"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117</v>
      </c>
      <c r="G5" s="60" t="s">
        <v>118</v>
      </c>
      <c r="H5" s="196" t="s">
        <v>119</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120</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121</v>
      </c>
      <c r="C9" s="72"/>
      <c r="D9" s="73"/>
      <c r="E9" s="73"/>
      <c r="F9" s="74"/>
      <c r="G9" s="71"/>
      <c r="H9" s="198"/>
    </row>
    <row r="10" spans="1:19" ht="12.75" customHeight="1" outlineLevel="1">
      <c r="A10" s="62"/>
      <c r="C10" s="60"/>
      <c r="F10" s="74"/>
      <c r="G10" s="71"/>
      <c r="H10" s="198"/>
    </row>
    <row r="11" spans="1:19" ht="12.75" customHeight="1" outlineLevel="1">
      <c r="A11" s="62"/>
      <c r="C11" s="60" t="s">
        <v>122</v>
      </c>
      <c r="F11" s="74"/>
      <c r="G11" s="71"/>
      <c r="H11" s="198"/>
    </row>
    <row r="12" spans="1:19" ht="12.75" customHeight="1" outlineLevel="1">
      <c r="A12" s="62"/>
      <c r="B12" s="75"/>
      <c r="C12" s="62"/>
      <c r="E12" s="76" t="s">
        <v>123</v>
      </c>
      <c r="F12" s="349">
        <v>42826</v>
      </c>
      <c r="G12" s="76" t="s">
        <v>124</v>
      </c>
      <c r="I12" s="75"/>
      <c r="J12" s="77"/>
      <c r="K12" s="77"/>
      <c r="L12" s="77"/>
      <c r="M12" s="77"/>
      <c r="N12" s="77"/>
      <c r="O12" s="77"/>
      <c r="P12" s="77"/>
      <c r="Q12" s="77"/>
      <c r="R12" s="77"/>
      <c r="S12" s="77"/>
    </row>
    <row r="13" spans="1:19" ht="12.75" customHeight="1" outlineLevel="1">
      <c r="A13" s="62"/>
      <c r="B13" s="75"/>
      <c r="C13" s="62"/>
      <c r="E13" s="76" t="s">
        <v>125</v>
      </c>
      <c r="F13" s="349">
        <v>43921</v>
      </c>
      <c r="G13" s="76" t="s">
        <v>124</v>
      </c>
      <c r="I13" s="75"/>
      <c r="J13" s="77"/>
      <c r="K13" s="77"/>
      <c r="L13" s="77"/>
      <c r="M13" s="77"/>
      <c r="N13" s="77"/>
      <c r="O13" s="77"/>
      <c r="P13" s="77"/>
      <c r="Q13" s="77"/>
      <c r="R13" s="77"/>
      <c r="S13" s="77"/>
    </row>
    <row r="14" spans="1:19" ht="12.75" customHeight="1" outlineLevel="1">
      <c r="A14" s="62"/>
      <c r="B14" s="75"/>
      <c r="C14" s="77"/>
      <c r="E14" s="77"/>
      <c r="F14" s="350"/>
      <c r="G14" s="71"/>
      <c r="I14" s="77"/>
      <c r="J14" s="77"/>
      <c r="K14" s="77"/>
      <c r="L14" s="77"/>
      <c r="M14" s="77"/>
      <c r="N14" s="77"/>
      <c r="O14" s="77"/>
      <c r="P14" s="77"/>
      <c r="Q14" s="77"/>
      <c r="R14" s="77"/>
      <c r="S14" s="77"/>
    </row>
    <row r="15" spans="1:19" ht="12.75" customHeight="1" outlineLevel="1">
      <c r="A15" s="62"/>
      <c r="C15" s="60" t="s">
        <v>126</v>
      </c>
      <c r="F15" s="346"/>
      <c r="G15" s="71"/>
    </row>
    <row r="16" spans="1:19" ht="12.75" customHeight="1" outlineLevel="1">
      <c r="A16" s="62"/>
      <c r="B16" s="75"/>
      <c r="C16" s="62"/>
      <c r="E16" s="62" t="s">
        <v>127</v>
      </c>
      <c r="F16" s="351">
        <v>2017</v>
      </c>
      <c r="G16" s="66" t="s">
        <v>128</v>
      </c>
      <c r="I16" s="77"/>
      <c r="J16" s="77"/>
      <c r="N16" s="77"/>
      <c r="O16" s="77"/>
      <c r="P16" s="77"/>
      <c r="Q16" s="77"/>
      <c r="R16" s="77"/>
      <c r="S16" s="77"/>
    </row>
    <row r="17" spans="1:19" ht="12.75" customHeight="1" outlineLevel="1">
      <c r="A17" s="62"/>
      <c r="B17" s="75"/>
      <c r="C17" s="62"/>
      <c r="E17" s="62" t="s">
        <v>129</v>
      </c>
      <c r="F17" s="352">
        <v>3</v>
      </c>
      <c r="G17" s="62" t="s">
        <v>130</v>
      </c>
      <c r="I17" s="77"/>
      <c r="J17" s="77"/>
      <c r="N17" s="77"/>
      <c r="O17" s="77"/>
      <c r="P17" s="77"/>
      <c r="Q17" s="77"/>
      <c r="R17" s="77"/>
      <c r="S17" s="77"/>
    </row>
    <row r="18" spans="1:19" ht="12.75" customHeight="1" outlineLevel="1">
      <c r="A18" s="62"/>
      <c r="B18" s="75"/>
      <c r="C18" s="77"/>
      <c r="E18" s="71"/>
      <c r="F18" s="353"/>
      <c r="G18" s="71"/>
      <c r="I18" s="77"/>
      <c r="J18" s="77"/>
      <c r="N18" s="77"/>
      <c r="O18" s="77"/>
      <c r="P18" s="77"/>
      <c r="Q18" s="77"/>
      <c r="R18" s="77"/>
      <c r="S18" s="77"/>
    </row>
    <row r="19" spans="1:19" ht="12.75" customHeight="1" outlineLevel="1">
      <c r="A19" s="62"/>
      <c r="C19" s="60" t="s">
        <v>131</v>
      </c>
      <c r="F19" s="328"/>
      <c r="H19" s="198"/>
      <c r="I19" s="64"/>
    </row>
    <row r="20" spans="1:19" ht="12.75" customHeight="1" outlineLevel="1">
      <c r="A20" s="62"/>
      <c r="C20" s="62"/>
      <c r="E20" s="62" t="s">
        <v>132</v>
      </c>
      <c r="F20" s="354" t="s">
        <v>133</v>
      </c>
      <c r="G20" s="62" t="s">
        <v>134</v>
      </c>
      <c r="H20" s="198"/>
      <c r="I20" s="64"/>
      <c r="K20" s="77"/>
      <c r="M20" s="77"/>
    </row>
    <row r="21" spans="1:19" ht="12.75" customHeight="1" outlineLevel="1">
      <c r="A21" s="62"/>
      <c r="C21" s="62"/>
      <c r="E21" s="62" t="s">
        <v>135</v>
      </c>
      <c r="F21" s="355" t="s">
        <v>136</v>
      </c>
      <c r="G21" s="62" t="s">
        <v>134</v>
      </c>
      <c r="H21" s="198"/>
      <c r="I21" s="64"/>
    </row>
    <row r="22" spans="1:19" ht="12.75" customHeight="1" outlineLevel="1">
      <c r="A22" s="62"/>
      <c r="C22" s="62"/>
      <c r="E22" s="62" t="s">
        <v>137</v>
      </c>
      <c r="F22" s="361" t="s">
        <v>138</v>
      </c>
      <c r="G22" s="88" t="s">
        <v>134</v>
      </c>
      <c r="H22" s="198"/>
      <c r="I22" s="64"/>
    </row>
    <row r="23" spans="1:19" ht="12.75" customHeight="1" outlineLevel="1">
      <c r="A23" s="62"/>
      <c r="C23" s="62"/>
      <c r="F23" s="328"/>
      <c r="H23" s="198"/>
      <c r="I23" s="64"/>
    </row>
    <row r="24" spans="1:19" ht="12.75" customHeight="1" outlineLevel="1">
      <c r="A24" s="62"/>
      <c r="B24" s="72" t="s">
        <v>139</v>
      </c>
      <c r="C24" s="72"/>
      <c r="D24" s="73"/>
      <c r="E24" s="73"/>
      <c r="F24" s="346"/>
      <c r="G24" s="71"/>
      <c r="H24" s="198"/>
    </row>
    <row r="25" spans="1:19" ht="12.75" customHeight="1" outlineLevel="1">
      <c r="A25" s="62"/>
      <c r="C25" s="62"/>
      <c r="F25" s="328"/>
      <c r="H25" s="198"/>
      <c r="I25" s="64"/>
    </row>
    <row r="26" spans="1:19" ht="12.75" customHeight="1" outlineLevel="1">
      <c r="A26" s="62"/>
      <c r="E26" s="76" t="s">
        <v>140</v>
      </c>
      <c r="F26" s="349">
        <v>43922</v>
      </c>
      <c r="G26" s="76" t="s">
        <v>124</v>
      </c>
      <c r="H26" s="199"/>
      <c r="I26" s="76"/>
      <c r="J26" s="76"/>
      <c r="K26" s="76"/>
      <c r="L26" s="76"/>
      <c r="M26" s="76"/>
      <c r="N26" s="76"/>
      <c r="O26" s="76"/>
      <c r="P26" s="76"/>
      <c r="Q26" s="76"/>
      <c r="R26" s="76"/>
      <c r="S26" s="76"/>
    </row>
    <row r="27" spans="1:19" ht="12.75" customHeight="1" outlineLevel="1">
      <c r="A27" s="62"/>
      <c r="E27" s="76" t="s">
        <v>141</v>
      </c>
      <c r="F27" s="349">
        <v>45747</v>
      </c>
      <c r="G27" s="76" t="s">
        <v>124</v>
      </c>
      <c r="H27" s="199"/>
      <c r="I27" s="76"/>
      <c r="J27" s="76"/>
      <c r="K27" s="76"/>
      <c r="L27" s="76"/>
      <c r="M27" s="76"/>
      <c r="N27" s="76"/>
      <c r="O27" s="76"/>
      <c r="P27" s="76"/>
      <c r="Q27" s="76"/>
      <c r="R27" s="76"/>
      <c r="S27" s="76"/>
    </row>
    <row r="28" spans="1:19" ht="12.75" customHeight="1" outlineLevel="1">
      <c r="A28" s="62"/>
      <c r="B28" s="78"/>
      <c r="C28" s="79"/>
      <c r="E28" s="80" t="s">
        <v>142</v>
      </c>
      <c r="F28" s="352">
        <v>5</v>
      </c>
      <c r="G28" s="80" t="s">
        <v>143</v>
      </c>
      <c r="I28" s="68"/>
      <c r="J28" s="68"/>
      <c r="K28" s="68"/>
      <c r="L28" s="68"/>
      <c r="M28" s="68"/>
      <c r="N28" s="68"/>
      <c r="O28" s="68"/>
      <c r="P28" s="68"/>
      <c r="Q28" s="68"/>
      <c r="R28" s="68"/>
      <c r="S28" s="68"/>
    </row>
    <row r="29" spans="1:19" ht="12.75" customHeight="1" outlineLevel="1">
      <c r="A29" s="62"/>
      <c r="B29" s="78"/>
      <c r="C29" s="79"/>
      <c r="E29" s="68" t="s">
        <v>144</v>
      </c>
      <c r="F29" s="356" t="s">
        <v>145</v>
      </c>
      <c r="G29" s="68" t="s">
        <v>143</v>
      </c>
      <c r="H29" s="81"/>
      <c r="I29" s="68"/>
      <c r="J29" s="68"/>
      <c r="K29" s="68"/>
      <c r="L29" s="68"/>
      <c r="M29" s="68"/>
      <c r="N29" s="68"/>
      <c r="O29" s="68"/>
      <c r="P29" s="68"/>
      <c r="Q29" s="68"/>
      <c r="R29" s="68"/>
      <c r="S29" s="68"/>
    </row>
    <row r="30" spans="1:19" ht="12.75" customHeight="1" outlineLevel="1">
      <c r="A30" s="62"/>
      <c r="B30" s="75"/>
      <c r="C30" s="77"/>
      <c r="E30" s="77"/>
      <c r="F30" s="346"/>
      <c r="G30" s="64"/>
      <c r="I30" s="64"/>
      <c r="J30" s="77"/>
      <c r="K30" s="77"/>
      <c r="L30" s="77"/>
      <c r="M30" s="77"/>
      <c r="N30" s="77"/>
      <c r="O30" s="77"/>
      <c r="P30" s="77"/>
      <c r="Q30" s="77"/>
      <c r="R30" s="77"/>
      <c r="S30" s="77"/>
    </row>
    <row r="31" spans="1:19" ht="12.75" customHeight="1">
      <c r="A31" s="58" t="s">
        <v>146</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33"/>
      <c r="G32"/>
      <c r="H32"/>
      <c r="I32"/>
      <c r="J32"/>
      <c r="K32"/>
      <c r="L32"/>
      <c r="M32"/>
      <c r="N32"/>
      <c r="O32"/>
      <c r="P32"/>
      <c r="Q32"/>
      <c r="R32"/>
      <c r="S32"/>
    </row>
    <row r="33" spans="1:25" s="374" customFormat="1">
      <c r="A33" s="375"/>
      <c r="B33" s="376"/>
      <c r="C33" s="377"/>
      <c r="D33" s="375"/>
      <c r="E33" s="380" t="s">
        <v>147</v>
      </c>
      <c r="F33" s="380"/>
      <c r="G33" s="380" t="s">
        <v>148</v>
      </c>
      <c r="H33" s="289"/>
      <c r="I33" s="289"/>
      <c r="J33" s="327">
        <v>103.2</v>
      </c>
      <c r="K33" s="327">
        <v>105.5</v>
      </c>
      <c r="L33" s="327">
        <v>107.6</v>
      </c>
      <c r="M33" s="327">
        <v>108.6</v>
      </c>
      <c r="N33" s="327">
        <v>110.4</v>
      </c>
      <c r="O33" s="327">
        <v>119</v>
      </c>
      <c r="P33" s="327">
        <v>128.80000000000001</v>
      </c>
      <c r="Q33" s="327">
        <v>133.9</v>
      </c>
      <c r="R33"/>
      <c r="S33" s="289"/>
      <c r="T33" s="289"/>
      <c r="U33" s="289"/>
      <c r="V33" s="289"/>
      <c r="W33" s="289"/>
      <c r="X33" s="289"/>
      <c r="Y33" s="289"/>
    </row>
    <row r="34" spans="1:25" s="374" customFormat="1">
      <c r="A34" s="375"/>
      <c r="B34" s="376"/>
      <c r="C34" s="377"/>
      <c r="D34" s="375"/>
      <c r="E34" s="380" t="s">
        <v>149</v>
      </c>
      <c r="F34" s="380"/>
      <c r="G34" s="380" t="s">
        <v>148</v>
      </c>
      <c r="H34" s="289"/>
      <c r="I34" s="289"/>
      <c r="J34" s="327">
        <v>103.5</v>
      </c>
      <c r="K34" s="327">
        <v>105.9</v>
      </c>
      <c r="L34" s="327">
        <v>107.9</v>
      </c>
      <c r="M34" s="327">
        <v>108.6</v>
      </c>
      <c r="N34" s="327">
        <v>111</v>
      </c>
      <c r="O34" s="327">
        <v>119.7</v>
      </c>
      <c r="P34" s="327">
        <v>129.5</v>
      </c>
      <c r="Q34" s="327">
        <v>134.69999999999999</v>
      </c>
      <c r="R34"/>
      <c r="S34" s="289"/>
      <c r="T34" s="289"/>
      <c r="U34" s="289"/>
      <c r="V34" s="289"/>
      <c r="W34" s="289"/>
      <c r="X34" s="289"/>
      <c r="Y34" s="289"/>
    </row>
    <row r="35" spans="1:25" s="374" customFormat="1">
      <c r="A35" s="375"/>
      <c r="B35" s="376"/>
      <c r="C35" s="377"/>
      <c r="D35" s="375"/>
      <c r="E35" s="380" t="s">
        <v>150</v>
      </c>
      <c r="F35" s="380"/>
      <c r="G35" s="380" t="s">
        <v>148</v>
      </c>
      <c r="H35" s="289"/>
      <c r="I35" s="289"/>
      <c r="J35" s="327">
        <v>103.5</v>
      </c>
      <c r="K35" s="327">
        <v>105.9</v>
      </c>
      <c r="L35" s="327">
        <v>107.9</v>
      </c>
      <c r="M35" s="327">
        <v>108.8</v>
      </c>
      <c r="N35" s="327">
        <v>111.4</v>
      </c>
      <c r="O35" s="327">
        <v>120.5</v>
      </c>
      <c r="P35" s="327">
        <v>130.4</v>
      </c>
      <c r="Q35" s="327">
        <v>135.6</v>
      </c>
      <c r="R35"/>
      <c r="S35" s="289"/>
      <c r="T35" s="289"/>
      <c r="U35" s="289"/>
      <c r="V35" s="289"/>
      <c r="W35" s="289"/>
      <c r="X35" s="289"/>
      <c r="Y35" s="289"/>
    </row>
    <row r="36" spans="1:25" s="374" customFormat="1">
      <c r="A36" s="375"/>
      <c r="B36" s="376"/>
      <c r="C36" s="377"/>
      <c r="D36" s="375"/>
      <c r="E36" s="380" t="s">
        <v>151</v>
      </c>
      <c r="F36" s="380"/>
      <c r="G36" s="380" t="s">
        <v>148</v>
      </c>
      <c r="H36" s="289"/>
      <c r="I36" s="289"/>
      <c r="J36" s="327">
        <v>103.5</v>
      </c>
      <c r="K36" s="327">
        <v>105.9</v>
      </c>
      <c r="L36" s="327">
        <v>108</v>
      </c>
      <c r="M36" s="327">
        <v>109.2</v>
      </c>
      <c r="N36" s="327">
        <v>111.4</v>
      </c>
      <c r="O36" s="327">
        <v>121.2</v>
      </c>
      <c r="P36" s="327">
        <v>129.6</v>
      </c>
      <c r="Q36" s="327">
        <v>134.4</v>
      </c>
      <c r="R36"/>
      <c r="S36" s="289"/>
      <c r="T36" s="289"/>
      <c r="U36" s="289"/>
      <c r="V36" s="289"/>
      <c r="W36" s="289"/>
      <c r="X36" s="289"/>
      <c r="Y36" s="289"/>
    </row>
    <row r="37" spans="1:25" s="374" customFormat="1">
      <c r="A37" s="375"/>
      <c r="B37" s="376"/>
      <c r="C37" s="377"/>
      <c r="D37" s="375"/>
      <c r="E37" s="380" t="s">
        <v>152</v>
      </c>
      <c r="F37" s="380"/>
      <c r="G37" s="380" t="s">
        <v>148</v>
      </c>
      <c r="H37" s="289"/>
      <c r="I37" s="289"/>
      <c r="J37" s="327">
        <v>104</v>
      </c>
      <c r="K37" s="327">
        <v>106.5</v>
      </c>
      <c r="L37" s="327">
        <v>108.3</v>
      </c>
      <c r="M37" s="327">
        <v>108.8</v>
      </c>
      <c r="N37" s="327">
        <v>112.1</v>
      </c>
      <c r="O37" s="327">
        <v>121.8</v>
      </c>
      <c r="P37" s="327">
        <v>130.30000000000001</v>
      </c>
      <c r="Q37" s="327">
        <v>135.1</v>
      </c>
      <c r="R37"/>
      <c r="S37" s="289"/>
      <c r="T37" s="289"/>
      <c r="U37" s="289"/>
      <c r="V37" s="289"/>
      <c r="W37" s="289"/>
      <c r="X37" s="289"/>
      <c r="Y37" s="289"/>
    </row>
    <row r="38" spans="1:25" s="374" customFormat="1">
      <c r="A38" s="375"/>
      <c r="B38" s="376"/>
      <c r="C38" s="377"/>
      <c r="D38" s="375"/>
      <c r="E38" s="380" t="s">
        <v>153</v>
      </c>
      <c r="F38" s="380"/>
      <c r="G38" s="380" t="s">
        <v>148</v>
      </c>
      <c r="H38" s="289"/>
      <c r="I38" s="289"/>
      <c r="J38" s="327">
        <v>104.3</v>
      </c>
      <c r="K38" s="327">
        <v>106.6</v>
      </c>
      <c r="L38" s="327">
        <v>108.4</v>
      </c>
      <c r="M38" s="327">
        <v>109.2</v>
      </c>
      <c r="N38" s="327">
        <v>112.4</v>
      </c>
      <c r="O38" s="327">
        <v>122.3</v>
      </c>
      <c r="P38" s="327">
        <v>130.80000000000001</v>
      </c>
      <c r="Q38" s="327">
        <v>135.69999999999999</v>
      </c>
      <c r="R38"/>
      <c r="S38" s="289"/>
      <c r="T38" s="289"/>
      <c r="U38" s="289"/>
      <c r="V38" s="289"/>
      <c r="W38" s="289"/>
      <c r="X38" s="289"/>
      <c r="Y38" s="289"/>
    </row>
    <row r="39" spans="1:25" s="374" customFormat="1">
      <c r="A39" s="375"/>
      <c r="B39" s="376"/>
      <c r="C39" s="377"/>
      <c r="D39" s="375"/>
      <c r="E39" s="380" t="s">
        <v>154</v>
      </c>
      <c r="F39" s="380"/>
      <c r="G39" s="380" t="s">
        <v>148</v>
      </c>
      <c r="H39" s="289"/>
      <c r="I39" s="289"/>
      <c r="J39" s="327">
        <v>104.4</v>
      </c>
      <c r="K39" s="327">
        <v>106.7</v>
      </c>
      <c r="L39" s="327">
        <v>108.3</v>
      </c>
      <c r="M39" s="327">
        <v>109.2</v>
      </c>
      <c r="N39" s="327">
        <v>113.4</v>
      </c>
      <c r="O39" s="327">
        <v>124.3</v>
      </c>
      <c r="P39" s="327">
        <v>130.9</v>
      </c>
      <c r="Q39" s="327">
        <v>134.9</v>
      </c>
      <c r="R39"/>
      <c r="S39" s="289"/>
      <c r="T39" s="289"/>
      <c r="U39" s="289"/>
      <c r="V39" s="289"/>
      <c r="W39" s="289"/>
      <c r="X39" s="289"/>
      <c r="Y39" s="289"/>
    </row>
    <row r="40" spans="1:25" s="374" customFormat="1">
      <c r="A40" s="375"/>
      <c r="B40" s="376"/>
      <c r="C40" s="377"/>
      <c r="D40" s="375"/>
      <c r="E40" s="380" t="s">
        <v>155</v>
      </c>
      <c r="F40" s="380"/>
      <c r="G40" s="380" t="s">
        <v>148</v>
      </c>
      <c r="H40" s="289"/>
      <c r="I40" s="289"/>
      <c r="J40" s="327">
        <v>104.7</v>
      </c>
      <c r="K40" s="327">
        <v>106.9</v>
      </c>
      <c r="L40" s="327">
        <v>108.5</v>
      </c>
      <c r="M40" s="327">
        <v>109.1</v>
      </c>
      <c r="N40" s="327">
        <v>114.1</v>
      </c>
      <c r="O40" s="327">
        <v>124.8</v>
      </c>
      <c r="P40" s="327">
        <v>131.4</v>
      </c>
      <c r="Q40" s="327">
        <v>135.4</v>
      </c>
      <c r="R40"/>
      <c r="S40" s="289"/>
      <c r="T40" s="289"/>
      <c r="U40" s="289"/>
      <c r="V40" s="289"/>
      <c r="W40" s="289"/>
      <c r="X40" s="289"/>
      <c r="Y40" s="289"/>
    </row>
    <row r="41" spans="1:25" s="374" customFormat="1">
      <c r="A41" s="375"/>
      <c r="B41" s="376"/>
      <c r="C41" s="377"/>
      <c r="D41" s="375"/>
      <c r="E41" s="380" t="s">
        <v>156</v>
      </c>
      <c r="F41" s="380"/>
      <c r="G41" s="380" t="s">
        <v>148</v>
      </c>
      <c r="H41" s="289"/>
      <c r="I41" s="289"/>
      <c r="J41" s="327">
        <v>105</v>
      </c>
      <c r="K41" s="327">
        <v>107.1</v>
      </c>
      <c r="L41" s="327">
        <v>108.5</v>
      </c>
      <c r="M41" s="327">
        <v>109.4</v>
      </c>
      <c r="N41" s="327">
        <v>114.7</v>
      </c>
      <c r="O41" s="327">
        <v>125.3</v>
      </c>
      <c r="P41" s="327">
        <v>132</v>
      </c>
      <c r="Q41" s="327">
        <v>136.1</v>
      </c>
      <c r="R41"/>
      <c r="S41" s="289"/>
      <c r="T41" s="289"/>
      <c r="U41" s="289"/>
      <c r="V41" s="289"/>
      <c r="W41" s="289"/>
      <c r="X41" s="289"/>
      <c r="Y41" s="289"/>
    </row>
    <row r="42" spans="1:25" s="374" customFormat="1">
      <c r="A42" s="375"/>
      <c r="B42" s="376"/>
      <c r="C42" s="377"/>
      <c r="D42" s="375"/>
      <c r="E42" s="380" t="s">
        <v>157</v>
      </c>
      <c r="F42" s="380"/>
      <c r="G42" s="380" t="s">
        <v>148</v>
      </c>
      <c r="H42" s="289"/>
      <c r="I42" s="289"/>
      <c r="J42" s="327">
        <v>104.5</v>
      </c>
      <c r="K42" s="327">
        <v>106.4</v>
      </c>
      <c r="L42" s="327">
        <v>108.3</v>
      </c>
      <c r="M42" s="327">
        <v>109.3</v>
      </c>
      <c r="N42" s="327">
        <v>114.6</v>
      </c>
      <c r="O42" s="327">
        <v>124.8</v>
      </c>
      <c r="P42" s="327">
        <v>130.80000000000001</v>
      </c>
      <c r="Q42" s="327">
        <v>133.80000000000001</v>
      </c>
      <c r="R42"/>
      <c r="S42" s="289"/>
      <c r="T42" s="289"/>
      <c r="U42" s="289"/>
      <c r="V42" s="289"/>
      <c r="W42" s="289"/>
      <c r="X42" s="289"/>
      <c r="Y42" s="289"/>
    </row>
    <row r="43" spans="1:25" s="374" customFormat="1">
      <c r="A43" s="375"/>
      <c r="B43" s="376"/>
      <c r="C43" s="377"/>
      <c r="D43" s="375"/>
      <c r="E43" s="380" t="s">
        <v>158</v>
      </c>
      <c r="F43" s="380"/>
      <c r="G43" s="380" t="s">
        <v>148</v>
      </c>
      <c r="H43" s="289"/>
      <c r="I43" s="289"/>
      <c r="J43" s="327">
        <v>104.9</v>
      </c>
      <c r="K43" s="327">
        <v>106.8</v>
      </c>
      <c r="L43" s="327">
        <v>108.6</v>
      </c>
      <c r="M43" s="327">
        <v>109.4</v>
      </c>
      <c r="N43" s="327">
        <v>115.4</v>
      </c>
      <c r="O43" s="327">
        <v>126</v>
      </c>
      <c r="P43" s="327">
        <v>132.1</v>
      </c>
      <c r="Q43" s="327">
        <v>135.19999999999999</v>
      </c>
      <c r="R43"/>
      <c r="S43" s="289"/>
      <c r="T43" s="289"/>
      <c r="U43" s="289"/>
      <c r="V43" s="289"/>
      <c r="W43" s="289"/>
      <c r="X43" s="289"/>
      <c r="Y43" s="289"/>
    </row>
    <row r="44" spans="1:25" s="374" customFormat="1">
      <c r="A44" s="375"/>
      <c r="B44" s="376"/>
      <c r="C44" s="377"/>
      <c r="D44" s="375"/>
      <c r="E44" s="380" t="s">
        <v>159</v>
      </c>
      <c r="F44" s="380"/>
      <c r="G44" s="380" t="s">
        <v>148</v>
      </c>
      <c r="H44" s="289"/>
      <c r="I44" s="289"/>
      <c r="J44" s="327">
        <v>105.1</v>
      </c>
      <c r="K44" s="327">
        <v>107</v>
      </c>
      <c r="L44" s="327">
        <v>108.6</v>
      </c>
      <c r="M44" s="327">
        <v>109.7</v>
      </c>
      <c r="N44" s="327">
        <v>116.5</v>
      </c>
      <c r="O44" s="327">
        <v>126.8</v>
      </c>
      <c r="P44" s="327">
        <v>132.9</v>
      </c>
      <c r="Q44" s="327">
        <v>136</v>
      </c>
      <c r="R44"/>
      <c r="S44" s="289"/>
      <c r="T44" s="289"/>
      <c r="U44" s="289"/>
      <c r="V44" s="289"/>
      <c r="W44" s="289"/>
      <c r="X44" s="289"/>
      <c r="Y44" s="289"/>
    </row>
    <row r="45" spans="1:25" s="374" customFormat="1">
      <c r="A45" s="375"/>
      <c r="B45" s="376"/>
      <c r="C45" s="377"/>
      <c r="D45" s="375"/>
      <c r="E45" s="377"/>
      <c r="F45" s="378"/>
      <c r="G45" s="379"/>
      <c r="H45" s="289"/>
      <c r="I45" s="289"/>
      <c r="J45" s="289"/>
      <c r="K45" s="289"/>
      <c r="L45" s="289"/>
      <c r="M45" s="289"/>
      <c r="N45" s="289"/>
      <c r="O45" s="289"/>
      <c r="P45" s="289"/>
      <c r="Q45" s="289"/>
      <c r="R45" s="289"/>
      <c r="S45" s="289"/>
      <c r="T45" s="289"/>
      <c r="U45" s="289"/>
      <c r="V45" s="289"/>
      <c r="W45" s="289"/>
      <c r="X45" s="289"/>
      <c r="Y45" s="289"/>
    </row>
    <row r="46" spans="1:25" s="374" customFormat="1">
      <c r="A46" s="381"/>
      <c r="B46" s="381"/>
      <c r="C46" s="280"/>
      <c r="D46" s="87"/>
      <c r="E46" s="4" t="s">
        <v>160</v>
      </c>
      <c r="F46" s="358">
        <v>0.02</v>
      </c>
      <c r="G46" s="264" t="s">
        <v>161</v>
      </c>
      <c r="H46" s="289"/>
      <c r="I46" s="289"/>
      <c r="J46" s="303"/>
      <c r="K46" s="303"/>
      <c r="L46" s="303"/>
      <c r="M46" s="303"/>
      <c r="N46" s="303"/>
      <c r="O46" s="303"/>
      <c r="P46" s="303"/>
      <c r="Q46" s="303"/>
      <c r="R46" s="303"/>
      <c r="S46" s="303"/>
      <c r="T46" s="289"/>
      <c r="U46" s="289"/>
      <c r="V46" s="289"/>
      <c r="W46" s="289"/>
      <c r="X46" s="289"/>
      <c r="Y46" s="289"/>
    </row>
    <row r="47" spans="1:25" ht="12.5">
      <c r="A47"/>
      <c r="B47"/>
      <c r="C47"/>
      <c r="D47"/>
      <c r="E47"/>
      <c r="F47"/>
      <c r="G47"/>
      <c r="H47"/>
      <c r="I47"/>
      <c r="J47"/>
      <c r="K47"/>
      <c r="L47"/>
      <c r="M47"/>
      <c r="N47"/>
      <c r="O47"/>
      <c r="P47"/>
      <c r="Q47"/>
      <c r="R47"/>
      <c r="S47"/>
    </row>
    <row r="48" spans="1:25" s="439" customFormat="1">
      <c r="A48" s="389"/>
      <c r="B48" s="389"/>
      <c r="C48" s="390"/>
      <c r="D48" s="267"/>
      <c r="E48" s="261" t="s">
        <v>162</v>
      </c>
      <c r="F48" s="480"/>
      <c r="G48" s="264" t="s">
        <v>148</v>
      </c>
      <c r="H48" s="289">
        <f xml:space="preserve"> IFERROR( AVERAGE( L33:L44 ), 0)</f>
        <v>108.24166666666663</v>
      </c>
      <c r="I48" s="289"/>
      <c r="J48" s="303"/>
      <c r="K48" s="303"/>
      <c r="L48" s="303"/>
      <c r="M48" s="303"/>
      <c r="N48" s="303"/>
      <c r="O48" s="303"/>
      <c r="P48" s="303"/>
      <c r="Q48" s="303"/>
      <c r="R48" s="303"/>
      <c r="S48" s="303"/>
      <c r="T48" s="438"/>
      <c r="U48" s="438"/>
      <c r="V48" s="438"/>
      <c r="W48" s="438"/>
      <c r="X48" s="438"/>
      <c r="Y48" s="438"/>
    </row>
    <row r="49" spans="1:19" ht="12.75" customHeight="1">
      <c r="A49"/>
      <c r="B49"/>
      <c r="C49"/>
      <c r="D49"/>
      <c r="E49"/>
      <c r="F49" s="333"/>
      <c r="G49"/>
      <c r="H49"/>
      <c r="I49"/>
      <c r="J49"/>
      <c r="K49"/>
      <c r="L49"/>
      <c r="M49"/>
      <c r="N49"/>
      <c r="O49"/>
      <c r="P49"/>
      <c r="Q49"/>
      <c r="R49"/>
      <c r="S49"/>
    </row>
    <row r="50" spans="1:19" ht="12.75" customHeight="1">
      <c r="A50" s="69" t="s">
        <v>163</v>
      </c>
      <c r="B50" s="69"/>
      <c r="C50" s="70"/>
      <c r="D50" s="69"/>
      <c r="E50" s="69"/>
      <c r="F50" s="330"/>
      <c r="G50" s="69"/>
      <c r="H50" s="197"/>
      <c r="I50" s="69"/>
      <c r="J50" s="69"/>
      <c r="K50" s="69"/>
      <c r="L50" s="69"/>
      <c r="M50" s="69"/>
      <c r="N50" s="69"/>
      <c r="O50" s="69"/>
      <c r="P50" s="69"/>
      <c r="Q50" s="69"/>
      <c r="R50" s="69"/>
      <c r="S50" s="69"/>
    </row>
    <row r="51" spans="1:19">
      <c r="F51" s="328"/>
    </row>
    <row r="52" spans="1:19" ht="12.75" customHeight="1" outlineLevel="1">
      <c r="B52" s="72" t="s">
        <v>164</v>
      </c>
      <c r="C52" s="72"/>
      <c r="D52" s="73"/>
      <c r="E52" s="73"/>
      <c r="F52" s="346"/>
      <c r="G52" s="71"/>
      <c r="H52" s="198"/>
    </row>
    <row r="53" spans="1:19" ht="12.75" customHeight="1" outlineLevel="1">
      <c r="C53" s="60"/>
      <c r="F53" s="346"/>
      <c r="G53" s="71"/>
      <c r="H53" s="198"/>
    </row>
    <row r="54" spans="1:19" ht="12.75" customHeight="1" outlineLevel="1">
      <c r="C54" s="60"/>
      <c r="D54" s="82"/>
      <c r="E54" s="80" t="s">
        <v>165</v>
      </c>
      <c r="F54" s="346"/>
      <c r="G54" s="314" t="s">
        <v>166</v>
      </c>
      <c r="H54" s="315">
        <f xml:space="preserve"> SUM( M54:Q54 )</f>
        <v>9954.2240000000002</v>
      </c>
      <c r="M54" s="339">
        <v>1954.1489999999999</v>
      </c>
      <c r="N54" s="339">
        <v>1973.0339999999999</v>
      </c>
      <c r="O54" s="339">
        <v>1991.3530000000001</v>
      </c>
      <c r="P54" s="339">
        <v>2009.0309999999999</v>
      </c>
      <c r="Q54" s="339">
        <v>2026.6569999999999</v>
      </c>
      <c r="R54" s="328"/>
      <c r="S54" s="328"/>
    </row>
    <row r="55" spans="1:19" ht="12.75" customHeight="1" outlineLevel="1">
      <c r="B55" s="83"/>
      <c r="C55" s="83"/>
      <c r="D55" s="82"/>
      <c r="E55" s="80"/>
      <c r="F55" s="346"/>
      <c r="G55" s="80"/>
      <c r="I55" s="80"/>
      <c r="M55" s="249"/>
      <c r="N55" s="249"/>
      <c r="O55" s="249"/>
      <c r="P55" s="249"/>
      <c r="Q55" s="249"/>
      <c r="R55" s="328"/>
      <c r="S55" s="328"/>
    </row>
    <row r="56" spans="1:19" ht="12.75" customHeight="1" outlineLevel="1">
      <c r="B56" s="72" t="s">
        <v>167</v>
      </c>
      <c r="C56" s="72"/>
      <c r="D56" s="73"/>
      <c r="E56" s="73"/>
      <c r="F56" s="346"/>
      <c r="G56" s="71"/>
      <c r="H56" s="198"/>
      <c r="M56" s="249"/>
      <c r="N56" s="249"/>
      <c r="O56" s="249"/>
      <c r="P56" s="249"/>
      <c r="Q56" s="249"/>
      <c r="R56" s="328"/>
      <c r="S56" s="328"/>
    </row>
    <row r="57" spans="1:19" ht="12.75" customHeight="1" outlineLevel="1">
      <c r="C57" s="60"/>
      <c r="F57" s="346"/>
      <c r="G57" s="71"/>
      <c r="H57" s="198"/>
      <c r="M57" s="249"/>
      <c r="N57" s="249"/>
      <c r="O57" s="249"/>
      <c r="P57" s="249"/>
      <c r="Q57" s="249"/>
      <c r="R57" s="328"/>
      <c r="S57" s="328"/>
    </row>
    <row r="58" spans="1:19" ht="12.75" customHeight="1" outlineLevel="1">
      <c r="C58" s="60"/>
      <c r="D58" s="82"/>
      <c r="E58" s="62" t="s">
        <v>168</v>
      </c>
      <c r="F58" s="346"/>
      <c r="G58" s="314" t="s">
        <v>166</v>
      </c>
      <c r="H58" s="315">
        <f xml:space="preserve"> SUM( M58:Q58 )</f>
        <v>9814.0851890346348</v>
      </c>
      <c r="M58" s="339">
        <v>1954.1489999999999</v>
      </c>
      <c r="N58" s="339">
        <v>1948.0340000000001</v>
      </c>
      <c r="O58" s="339">
        <v>1961.3530000000001</v>
      </c>
      <c r="P58" s="339">
        <v>1970.7079429895484</v>
      </c>
      <c r="Q58" s="339">
        <v>1979.8412460450854</v>
      </c>
      <c r="R58" s="328"/>
      <c r="S58" s="328"/>
    </row>
    <row r="59" spans="1:19" ht="12.75" customHeight="1" outlineLevel="1">
      <c r="B59" s="83"/>
      <c r="C59" s="83"/>
      <c r="D59" s="82"/>
      <c r="E59" s="80"/>
      <c r="F59" s="346"/>
      <c r="G59" s="80"/>
      <c r="I59" s="80"/>
      <c r="M59" s="329"/>
      <c r="N59" s="329"/>
      <c r="O59" s="329"/>
      <c r="P59" s="329"/>
      <c r="Q59" s="329"/>
      <c r="R59" s="328"/>
      <c r="S59" s="328"/>
    </row>
    <row r="60" spans="1:19" ht="12.75" customHeight="1" outlineLevel="1">
      <c r="B60" s="72" t="s">
        <v>169</v>
      </c>
      <c r="C60" s="72"/>
      <c r="D60" s="73"/>
      <c r="E60" s="73"/>
      <c r="F60" s="346"/>
      <c r="G60" s="71"/>
      <c r="H60" s="198"/>
      <c r="M60" s="329"/>
      <c r="N60" s="329"/>
      <c r="O60" s="329"/>
      <c r="P60" s="329"/>
      <c r="Q60" s="329"/>
      <c r="R60" s="328"/>
      <c r="S60" s="328"/>
    </row>
    <row r="61" spans="1:19" ht="12.75" customHeight="1" outlineLevel="1">
      <c r="C61" s="60"/>
      <c r="F61" s="346"/>
      <c r="G61" s="71"/>
      <c r="H61" s="198"/>
      <c r="M61" s="329"/>
      <c r="N61" s="329"/>
      <c r="O61" s="329"/>
      <c r="P61" s="329"/>
      <c r="Q61" s="329"/>
      <c r="R61" s="328"/>
      <c r="S61" s="328"/>
    </row>
    <row r="62" spans="1:19" ht="12.75" customHeight="1" outlineLevel="1">
      <c r="C62" s="60"/>
      <c r="D62" s="82"/>
      <c r="E62" s="62" t="s">
        <v>170</v>
      </c>
      <c r="F62" s="346"/>
      <c r="G62" s="314" t="s">
        <v>166</v>
      </c>
      <c r="H62" s="315">
        <f xml:space="preserve"> SUM( M62:Q62 )</f>
        <v>9812.8171890346348</v>
      </c>
      <c r="M62" s="340">
        <v>1935.713</v>
      </c>
      <c r="N62" s="340">
        <v>1954.848</v>
      </c>
      <c r="O62" s="340">
        <v>1971.7070000000001</v>
      </c>
      <c r="P62" s="340">
        <v>1970.7079429895484</v>
      </c>
      <c r="Q62" s="340">
        <v>1979.8412460450854</v>
      </c>
      <c r="R62" s="328"/>
      <c r="S62" s="328"/>
    </row>
    <row r="63" spans="1:19" ht="12.75" customHeight="1">
      <c r="B63" s="83"/>
      <c r="C63" s="83"/>
      <c r="D63" s="82"/>
      <c r="E63" s="80"/>
      <c r="F63" s="346"/>
      <c r="G63" s="80"/>
      <c r="I63" s="80"/>
      <c r="M63" s="328"/>
      <c r="N63" s="328"/>
      <c r="O63" s="328"/>
      <c r="P63" s="328"/>
      <c r="Q63" s="328"/>
      <c r="R63" s="328"/>
      <c r="S63" s="328"/>
    </row>
    <row r="64" spans="1:19" ht="12.75" customHeight="1">
      <c r="A64" s="69" t="s">
        <v>171</v>
      </c>
      <c r="B64" s="69"/>
      <c r="C64" s="70"/>
      <c r="D64" s="69"/>
      <c r="E64" s="69"/>
      <c r="F64" s="330"/>
      <c r="G64" s="69"/>
      <c r="H64" s="197"/>
      <c r="I64" s="69"/>
      <c r="J64" s="69"/>
      <c r="K64" s="69"/>
      <c r="L64" s="69"/>
      <c r="M64" s="330"/>
      <c r="N64" s="330"/>
      <c r="O64" s="330"/>
      <c r="P64" s="330"/>
      <c r="Q64" s="330"/>
      <c r="R64" s="330"/>
      <c r="S64" s="330"/>
    </row>
    <row r="65" spans="1:23" s="264" customFormat="1" ht="12.75" customHeight="1">
      <c r="A65" s="266"/>
      <c r="B65" s="298"/>
      <c r="C65" s="298"/>
      <c r="D65" s="299"/>
      <c r="E65" s="300"/>
      <c r="F65" s="359"/>
      <c r="G65" s="300"/>
      <c r="H65" s="301"/>
      <c r="I65" s="300"/>
      <c r="J65" s="265"/>
      <c r="K65" s="265"/>
      <c r="L65" s="265"/>
      <c r="M65" s="331"/>
      <c r="N65" s="331"/>
      <c r="O65" s="331"/>
      <c r="P65" s="331"/>
      <c r="Q65" s="331"/>
      <c r="R65" s="331"/>
      <c r="S65" s="331"/>
    </row>
    <row r="66" spans="1:23" s="264" customFormat="1" ht="12.75" customHeight="1" outlineLevel="1">
      <c r="A66" s="269"/>
      <c r="B66" s="269"/>
      <c r="C66" s="270"/>
      <c r="D66" s="302"/>
      <c r="E66" s="295" t="s">
        <v>172</v>
      </c>
      <c r="F66" s="310"/>
      <c r="G66" s="288" t="s">
        <v>102</v>
      </c>
      <c r="H66" s="485">
        <v>1.5418030809307843</v>
      </c>
      <c r="I66" s="261"/>
      <c r="J66" s="303"/>
      <c r="K66" s="303"/>
      <c r="L66" s="303"/>
      <c r="M66" s="303"/>
      <c r="N66" s="303"/>
      <c r="O66" s="303"/>
      <c r="P66" s="303"/>
      <c r="Q66" s="303"/>
      <c r="R66" s="303"/>
      <c r="S66" s="303"/>
      <c r="T66" s="303"/>
      <c r="U66" s="303"/>
      <c r="V66" s="303"/>
      <c r="W66" s="303"/>
    </row>
    <row r="67" spans="1:23" s="264" customFormat="1" ht="12.75" customHeight="1" outlineLevel="1">
      <c r="A67" s="266"/>
      <c r="B67" s="298"/>
      <c r="C67" s="298"/>
      <c r="D67" s="299"/>
      <c r="E67" s="300"/>
      <c r="F67" s="359"/>
      <c r="G67" s="300"/>
      <c r="H67" s="301"/>
      <c r="I67" s="300"/>
      <c r="J67" s="265"/>
      <c r="K67" s="265"/>
      <c r="L67" s="265"/>
      <c r="M67" s="331"/>
      <c r="N67" s="331"/>
      <c r="O67" s="331"/>
      <c r="P67" s="331"/>
      <c r="Q67" s="331"/>
      <c r="R67" s="331"/>
      <c r="S67" s="331"/>
    </row>
    <row r="68" spans="1:23" ht="12.75" customHeight="1">
      <c r="A68" s="69" t="s">
        <v>173</v>
      </c>
      <c r="B68" s="69"/>
      <c r="C68" s="70"/>
      <c r="D68" s="69"/>
      <c r="E68" s="69"/>
      <c r="F68" s="330"/>
      <c r="G68" s="69"/>
      <c r="H68" s="197"/>
      <c r="I68" s="69"/>
      <c r="J68" s="69"/>
      <c r="K68" s="69"/>
      <c r="L68" s="69"/>
      <c r="M68" s="330"/>
      <c r="N68" s="330"/>
      <c r="O68" s="330"/>
      <c r="P68" s="330"/>
      <c r="Q68" s="330"/>
      <c r="R68" s="330"/>
      <c r="S68" s="330"/>
    </row>
    <row r="69" spans="1:23">
      <c r="F69" s="328"/>
      <c r="M69" s="328"/>
      <c r="N69" s="328"/>
      <c r="O69" s="328"/>
      <c r="P69" s="328"/>
      <c r="Q69" s="328"/>
      <c r="R69" s="328"/>
      <c r="S69" s="328"/>
    </row>
    <row r="70" spans="1:23" outlineLevel="1">
      <c r="B70" s="72" t="s">
        <v>174</v>
      </c>
      <c r="C70" s="72"/>
      <c r="D70" s="73"/>
      <c r="E70" s="73"/>
      <c r="F70" s="328"/>
      <c r="G70" s="71"/>
      <c r="H70" s="198"/>
      <c r="M70" s="328"/>
      <c r="N70" s="328"/>
      <c r="O70" s="328"/>
      <c r="P70" s="328"/>
      <c r="Q70" s="328"/>
      <c r="R70" s="328"/>
      <c r="S70" s="328"/>
    </row>
    <row r="71" spans="1:23" outlineLevel="1">
      <c r="F71" s="328"/>
      <c r="G71" s="71"/>
      <c r="H71" s="198"/>
      <c r="M71" s="328"/>
      <c r="N71" s="328"/>
      <c r="O71" s="328"/>
      <c r="P71" s="328"/>
      <c r="Q71" s="328"/>
      <c r="R71" s="328"/>
      <c r="S71" s="328"/>
    </row>
    <row r="72" spans="1:23" outlineLevel="1">
      <c r="E72" s="62" t="s">
        <v>175</v>
      </c>
      <c r="F72" s="328"/>
      <c r="G72" s="80" t="s">
        <v>102</v>
      </c>
      <c r="H72" s="315">
        <f xml:space="preserve"> SUM( M72:Q72 )</f>
        <v>290.61052972537851</v>
      </c>
      <c r="M72" s="483">
        <v>55.282367845793097</v>
      </c>
      <c r="N72" s="483">
        <v>56.014938706713899</v>
      </c>
      <c r="O72" s="483">
        <v>62.921344629779298</v>
      </c>
      <c r="P72" s="483">
        <v>57.758370899316503</v>
      </c>
      <c r="Q72" s="483">
        <v>58.633507643775701</v>
      </c>
      <c r="R72" s="328"/>
      <c r="S72" s="328"/>
    </row>
    <row r="73" spans="1:23" outlineLevel="1">
      <c r="F73" s="328"/>
      <c r="M73" s="328"/>
      <c r="N73" s="328"/>
      <c r="O73" s="328"/>
      <c r="P73" s="328"/>
      <c r="Q73" s="328"/>
      <c r="R73" s="328"/>
      <c r="S73" s="328"/>
    </row>
    <row r="74" spans="1:23" ht="12.75" customHeight="1" outlineLevel="1">
      <c r="B74" s="72" t="s">
        <v>176</v>
      </c>
      <c r="C74" s="72"/>
      <c r="D74" s="73"/>
      <c r="E74" s="73"/>
      <c r="F74" s="346"/>
      <c r="G74" s="71"/>
      <c r="H74" s="198"/>
      <c r="M74" s="328"/>
      <c r="N74" s="328"/>
      <c r="O74" s="328"/>
      <c r="P74" s="328"/>
      <c r="Q74" s="328"/>
      <c r="R74" s="328"/>
      <c r="S74" s="328"/>
    </row>
    <row r="75" spans="1:23" ht="12.75" customHeight="1" outlineLevel="1">
      <c r="C75" s="60"/>
      <c r="F75" s="346"/>
      <c r="G75" s="71"/>
      <c r="H75" s="198"/>
      <c r="M75" s="328"/>
      <c r="N75" s="328"/>
      <c r="O75" s="328"/>
      <c r="P75" s="328"/>
      <c r="Q75" s="328"/>
      <c r="R75" s="328"/>
      <c r="S75" s="328"/>
    </row>
    <row r="76" spans="1:23" ht="12.75" customHeight="1" outlineLevel="1">
      <c r="C76" s="60"/>
      <c r="D76" s="82"/>
      <c r="E76" s="80" t="s">
        <v>177</v>
      </c>
      <c r="F76" s="346"/>
      <c r="G76" s="80" t="s">
        <v>102</v>
      </c>
      <c r="H76" s="315">
        <f xml:space="preserve"> SUM( M76:Q76 )</f>
        <v>289.4408785430922</v>
      </c>
      <c r="M76" s="484">
        <v>55.751000000000005</v>
      </c>
      <c r="N76" s="484">
        <v>56.002000000000002</v>
      </c>
      <c r="O76" s="484">
        <v>61.295999999999999</v>
      </c>
      <c r="P76" s="484">
        <v>57.758370899316503</v>
      </c>
      <c r="Q76" s="484">
        <v>58.633507643775701</v>
      </c>
      <c r="R76" s="328"/>
      <c r="S76" s="328"/>
    </row>
    <row r="77" spans="1:23" ht="12.75" customHeight="1" outlineLevel="1">
      <c r="B77" s="83"/>
      <c r="C77" s="83"/>
      <c r="D77" s="82"/>
      <c r="E77" s="80"/>
      <c r="F77" s="346"/>
      <c r="G77" s="80"/>
      <c r="I77" s="80"/>
      <c r="M77" s="328"/>
      <c r="N77" s="328"/>
      <c r="O77" s="328"/>
      <c r="P77" s="328"/>
      <c r="Q77" s="328"/>
      <c r="R77" s="328"/>
      <c r="S77" s="328"/>
    </row>
    <row r="78" spans="1:23" ht="12.75" customHeight="1" outlineLevel="1">
      <c r="B78" s="72" t="s">
        <v>178</v>
      </c>
      <c r="C78" s="72"/>
      <c r="D78" s="73"/>
      <c r="E78" s="73"/>
      <c r="F78" s="346"/>
      <c r="G78" s="71"/>
      <c r="H78" s="198"/>
      <c r="M78" s="328"/>
      <c r="N78" s="328"/>
      <c r="O78" s="328"/>
      <c r="P78" s="328"/>
      <c r="Q78" s="328"/>
      <c r="R78" s="328"/>
      <c r="S78" s="328"/>
    </row>
    <row r="79" spans="1:23" ht="12.75" customHeight="1" outlineLevel="1">
      <c r="B79" s="193"/>
      <c r="C79" s="193"/>
      <c r="D79" s="194"/>
      <c r="F79" s="346"/>
      <c r="G79" s="71"/>
      <c r="H79" s="198"/>
      <c r="M79" s="328"/>
      <c r="N79" s="328"/>
      <c r="O79" s="328"/>
      <c r="P79" s="328"/>
      <c r="Q79" s="328"/>
      <c r="R79" s="328"/>
      <c r="S79" s="328"/>
    </row>
    <row r="80" spans="1:23" ht="12.75" customHeight="1" outlineLevel="1">
      <c r="B80" s="83"/>
      <c r="C80" s="83"/>
      <c r="D80" s="82"/>
      <c r="E80" s="80" t="s">
        <v>178</v>
      </c>
      <c r="F80" s="346"/>
      <c r="G80" s="80" t="s">
        <v>102</v>
      </c>
      <c r="H80" s="315">
        <f xml:space="preserve"> SUM( M80:Q80 )</f>
        <v>0</v>
      </c>
      <c r="M80" s="332">
        <v>0</v>
      </c>
      <c r="N80" s="332">
        <v>0</v>
      </c>
      <c r="O80" s="332">
        <v>0</v>
      </c>
      <c r="P80" s="332">
        <v>0</v>
      </c>
      <c r="Q80" s="332">
        <v>0</v>
      </c>
      <c r="R80" s="328"/>
      <c r="S80" s="328"/>
    </row>
    <row r="81" spans="1:19" ht="12.75" customHeight="1" outlineLevel="1">
      <c r="A81"/>
      <c r="B81"/>
      <c r="C81"/>
      <c r="D81"/>
      <c r="E81"/>
      <c r="F81" s="333"/>
      <c r="G81"/>
      <c r="H81"/>
      <c r="I81"/>
      <c r="J81"/>
      <c r="K81"/>
      <c r="L81"/>
      <c r="M81" s="333"/>
      <c r="N81" s="333"/>
      <c r="O81" s="333"/>
      <c r="P81" s="333"/>
      <c r="Q81" s="333"/>
      <c r="R81" s="333"/>
      <c r="S81" s="333"/>
    </row>
    <row r="82" spans="1:19">
      <c r="F82" s="328"/>
      <c r="J82" s="80"/>
      <c r="K82" s="80"/>
      <c r="L82" s="80"/>
      <c r="M82" s="334"/>
      <c r="N82" s="334"/>
      <c r="O82" s="334"/>
      <c r="P82" s="334"/>
      <c r="Q82" s="334"/>
      <c r="R82" s="334"/>
      <c r="S82" s="334"/>
    </row>
    <row r="83" spans="1:19" ht="12.75" customHeight="1">
      <c r="A83" s="69" t="s">
        <v>179</v>
      </c>
      <c r="B83" s="69"/>
      <c r="C83" s="70"/>
      <c r="D83" s="69"/>
      <c r="E83" s="69"/>
      <c r="F83" s="330"/>
      <c r="G83" s="69"/>
      <c r="H83" s="197"/>
      <c r="I83" s="69"/>
      <c r="J83" s="69"/>
      <c r="K83" s="69"/>
      <c r="L83" s="69"/>
      <c r="M83" s="330"/>
      <c r="N83" s="330"/>
      <c r="O83" s="330"/>
      <c r="P83" s="330"/>
      <c r="Q83" s="330"/>
      <c r="R83" s="330"/>
      <c r="S83" s="330"/>
    </row>
    <row r="84" spans="1:19">
      <c r="F84" s="328"/>
      <c r="M84" s="328"/>
      <c r="N84" s="328"/>
      <c r="O84" s="328"/>
      <c r="P84" s="328"/>
      <c r="Q84" s="328"/>
      <c r="R84" s="328"/>
      <c r="S84" s="328"/>
    </row>
    <row r="85" spans="1:19" ht="12.75" customHeight="1" outlineLevel="1">
      <c r="A85" s="62"/>
      <c r="B85" s="81"/>
      <c r="C85" s="84"/>
      <c r="D85" s="81"/>
      <c r="E85" s="85" t="s">
        <v>180</v>
      </c>
      <c r="F85" s="341" t="s">
        <v>256</v>
      </c>
      <c r="G85" s="81" t="s">
        <v>181</v>
      </c>
      <c r="H85" s="81" t="s">
        <v>182</v>
      </c>
      <c r="I85" s="64"/>
      <c r="J85" s="86"/>
      <c r="K85" s="86"/>
      <c r="L85" s="86"/>
      <c r="M85" s="335"/>
      <c r="N85" s="335"/>
      <c r="O85" s="335"/>
      <c r="P85" s="335"/>
      <c r="Q85" s="335"/>
      <c r="R85" s="335"/>
      <c r="S85" s="335"/>
    </row>
    <row r="86" spans="1:19" outlineLevel="1">
      <c r="A86" s="62"/>
      <c r="F86" s="328"/>
      <c r="M86" s="328"/>
      <c r="N86" s="328"/>
      <c r="O86" s="328"/>
      <c r="P86" s="328"/>
      <c r="Q86" s="328"/>
      <c r="R86" s="328"/>
      <c r="S86" s="328"/>
    </row>
    <row r="87" spans="1:19" ht="12.75" customHeight="1" outlineLevel="1">
      <c r="A87" s="62"/>
      <c r="B87" s="81"/>
      <c r="C87" s="84"/>
      <c r="D87" s="81"/>
      <c r="E87" s="85" t="s">
        <v>183</v>
      </c>
      <c r="F87" s="342" t="s">
        <v>112</v>
      </c>
      <c r="G87" s="81" t="s">
        <v>181</v>
      </c>
      <c r="H87" s="81" t="s">
        <v>182</v>
      </c>
      <c r="I87" s="64"/>
      <c r="J87" s="86"/>
      <c r="K87" s="86"/>
      <c r="L87" s="86"/>
      <c r="M87" s="335"/>
      <c r="N87" s="335"/>
      <c r="O87" s="335"/>
      <c r="P87" s="335"/>
      <c r="Q87" s="335"/>
      <c r="R87" s="335"/>
      <c r="S87" s="335"/>
    </row>
    <row r="88" spans="1:19" ht="12.75" customHeight="1" outlineLevel="1">
      <c r="A88" s="62"/>
      <c r="B88" s="81"/>
      <c r="C88" s="84"/>
      <c r="D88" s="81"/>
      <c r="E88" s="85"/>
      <c r="F88" s="343"/>
      <c r="G88" s="81"/>
      <c r="H88" s="81"/>
      <c r="I88" s="64"/>
      <c r="J88" s="86"/>
      <c r="K88" s="86"/>
      <c r="L88" s="86"/>
      <c r="M88" s="335"/>
      <c r="N88" s="335"/>
      <c r="O88" s="335"/>
      <c r="P88" s="335"/>
      <c r="Q88" s="335"/>
      <c r="R88" s="335"/>
      <c r="S88" s="335"/>
    </row>
    <row r="89" spans="1:19" outlineLevel="1">
      <c r="A89" s="62"/>
      <c r="E89" s="62" t="s">
        <v>184</v>
      </c>
      <c r="F89" s="342" t="s">
        <v>185</v>
      </c>
      <c r="M89" s="328"/>
      <c r="N89" s="328"/>
      <c r="O89" s="328"/>
      <c r="P89" s="328"/>
      <c r="Q89" s="328"/>
      <c r="R89" s="328"/>
      <c r="S89" s="328"/>
    </row>
    <row r="90" spans="1:19">
      <c r="A90" s="62"/>
      <c r="F90" s="328"/>
      <c r="M90" s="328"/>
      <c r="N90" s="328"/>
      <c r="O90" s="328"/>
      <c r="P90" s="328"/>
      <c r="Q90" s="328"/>
      <c r="R90" s="328"/>
      <c r="S90" s="328"/>
    </row>
    <row r="91" spans="1:19" ht="12.75" customHeight="1">
      <c r="A91" s="69" t="s">
        <v>186</v>
      </c>
      <c r="B91" s="69"/>
      <c r="C91" s="70"/>
      <c r="D91" s="69"/>
      <c r="E91" s="69"/>
      <c r="F91" s="330"/>
      <c r="G91" s="69"/>
      <c r="H91" s="197"/>
      <c r="I91" s="69"/>
      <c r="J91" s="69"/>
      <c r="K91" s="69"/>
      <c r="L91" s="69"/>
      <c r="M91" s="330"/>
      <c r="N91" s="330"/>
      <c r="O91" s="330"/>
      <c r="P91" s="330"/>
      <c r="Q91" s="330"/>
      <c r="R91" s="330"/>
      <c r="S91" s="330"/>
    </row>
    <row r="92" spans="1:19">
      <c r="A92" s="64"/>
      <c r="F92" s="328"/>
      <c r="M92" s="328"/>
      <c r="N92" s="328"/>
      <c r="O92" s="328"/>
      <c r="P92" s="328"/>
      <c r="Q92" s="328"/>
      <c r="R92" s="328"/>
      <c r="S92" s="328"/>
    </row>
    <row r="93" spans="1:19" ht="12.75" customHeight="1" outlineLevel="1">
      <c r="A93" s="62"/>
      <c r="B93" s="72" t="s">
        <v>187</v>
      </c>
      <c r="C93" s="72"/>
      <c r="D93" s="73"/>
      <c r="E93" s="73"/>
      <c r="F93" s="346"/>
      <c r="G93" s="71"/>
      <c r="H93" s="198"/>
      <c r="M93" s="328"/>
      <c r="N93" s="328"/>
      <c r="O93" s="328"/>
      <c r="P93" s="328"/>
      <c r="Q93" s="328"/>
      <c r="R93" s="328"/>
      <c r="S93" s="328"/>
    </row>
    <row r="94" spans="1:19" ht="12.75" customHeight="1" outlineLevel="1">
      <c r="C94" s="60"/>
      <c r="F94" s="346"/>
      <c r="G94" s="71"/>
      <c r="H94" s="198"/>
      <c r="M94" s="328"/>
      <c r="N94" s="328"/>
      <c r="O94" s="328"/>
      <c r="P94" s="328"/>
      <c r="Q94" s="328"/>
      <c r="R94" s="328"/>
      <c r="S94" s="328"/>
    </row>
    <row r="95" spans="1:19" ht="12.75" customHeight="1" outlineLevel="1">
      <c r="C95" s="60"/>
      <c r="D95" s="82"/>
      <c r="E95" s="80" t="s">
        <v>188</v>
      </c>
      <c r="F95" s="346"/>
      <c r="G95" s="80" t="s">
        <v>189</v>
      </c>
      <c r="H95" s="198"/>
      <c r="M95" s="339">
        <v>28.289740365649248</v>
      </c>
      <c r="N95" s="339">
        <v>28.39025516372951</v>
      </c>
      <c r="O95" s="339">
        <v>28.573978110820665</v>
      </c>
      <c r="P95" s="339">
        <v>28.74936767989966</v>
      </c>
      <c r="Q95" s="339">
        <v>28.93114505502199</v>
      </c>
      <c r="R95" s="336"/>
      <c r="S95" s="336"/>
    </row>
    <row r="96" spans="1:19" outlineLevel="1">
      <c r="A96" s="62"/>
      <c r="E96" s="88"/>
      <c r="F96" s="345"/>
      <c r="M96" s="328"/>
      <c r="N96" s="328"/>
      <c r="O96" s="328"/>
      <c r="P96" s="328"/>
      <c r="Q96" s="328"/>
      <c r="R96" s="328"/>
      <c r="S96" s="328"/>
    </row>
    <row r="97" spans="1:19" ht="12.75" customHeight="1" outlineLevel="1">
      <c r="A97" s="62"/>
      <c r="B97" s="72" t="s">
        <v>190</v>
      </c>
      <c r="C97" s="72"/>
      <c r="D97" s="73"/>
      <c r="E97" s="73"/>
      <c r="F97" s="346"/>
      <c r="G97" s="71"/>
      <c r="H97" s="198"/>
      <c r="M97" s="328"/>
      <c r="N97" s="328"/>
      <c r="O97" s="328"/>
      <c r="P97" s="328"/>
      <c r="Q97" s="328"/>
      <c r="R97" s="328"/>
      <c r="S97" s="328"/>
    </row>
    <row r="98" spans="1:19" outlineLevel="1">
      <c r="A98" s="62"/>
      <c r="F98" s="328"/>
      <c r="G98" s="64"/>
      <c r="M98" s="328"/>
      <c r="N98" s="328"/>
      <c r="O98" s="328"/>
      <c r="P98" s="328"/>
      <c r="Q98" s="328"/>
      <c r="R98" s="328"/>
      <c r="S98" s="328"/>
    </row>
    <row r="99" spans="1:19" outlineLevel="1">
      <c r="A99" s="62"/>
      <c r="E99" s="87" t="s">
        <v>191</v>
      </c>
      <c r="F99" s="344">
        <v>0.02</v>
      </c>
      <c r="G99" s="62" t="s">
        <v>161</v>
      </c>
      <c r="M99" s="337"/>
      <c r="N99" s="337"/>
      <c r="O99" s="337"/>
      <c r="P99" s="337"/>
      <c r="Q99" s="337"/>
      <c r="R99" s="328"/>
      <c r="S99" s="328"/>
    </row>
    <row r="100" spans="1:19" outlineLevel="1">
      <c r="A100" s="62"/>
      <c r="E100" s="87"/>
      <c r="F100" s="345"/>
      <c r="M100" s="337"/>
      <c r="N100" s="337"/>
      <c r="O100" s="337"/>
      <c r="P100" s="337"/>
      <c r="Q100" s="337"/>
      <c r="R100" s="328"/>
      <c r="S100" s="328"/>
    </row>
    <row r="101" spans="1:19" ht="12.75" customHeight="1" outlineLevel="1">
      <c r="A101" s="62"/>
      <c r="B101" s="72" t="s">
        <v>192</v>
      </c>
      <c r="C101" s="72"/>
      <c r="D101" s="73"/>
      <c r="E101" s="73"/>
      <c r="F101" s="346"/>
      <c r="G101" s="71"/>
      <c r="H101" s="198"/>
      <c r="M101" s="328"/>
      <c r="N101" s="328"/>
      <c r="O101" s="328"/>
      <c r="P101" s="328"/>
      <c r="Q101" s="328"/>
      <c r="R101" s="328"/>
      <c r="S101" s="328"/>
    </row>
    <row r="102" spans="1:19" outlineLevel="1">
      <c r="A102" s="62"/>
      <c r="F102" s="329"/>
      <c r="G102" s="64"/>
      <c r="M102" s="328"/>
      <c r="N102" s="328"/>
      <c r="O102" s="328"/>
      <c r="P102" s="328"/>
      <c r="Q102" s="328"/>
      <c r="R102" s="328"/>
      <c r="S102" s="328"/>
    </row>
    <row r="103" spans="1:19" outlineLevel="1">
      <c r="A103" s="62"/>
      <c r="E103" s="87" t="s">
        <v>193</v>
      </c>
      <c r="F103" s="344">
        <v>3.1999800000000002E-2</v>
      </c>
      <c r="G103" s="62" t="s">
        <v>161</v>
      </c>
      <c r="M103" s="328"/>
      <c r="N103" s="328"/>
      <c r="O103" s="328"/>
      <c r="P103" s="328"/>
      <c r="Q103" s="328"/>
      <c r="R103" s="328"/>
      <c r="S103" s="328"/>
    </row>
    <row r="104" spans="1:19" outlineLevel="1">
      <c r="A104" s="62"/>
      <c r="E104" s="87"/>
      <c r="F104" s="347"/>
      <c r="M104" s="328"/>
      <c r="N104" s="328"/>
      <c r="O104" s="328"/>
      <c r="P104" s="328"/>
      <c r="Q104" s="328"/>
      <c r="R104" s="328"/>
      <c r="S104" s="328"/>
    </row>
    <row r="105" spans="1:19" ht="12.75" customHeight="1" outlineLevel="1">
      <c r="A105" s="62"/>
      <c r="B105" s="72" t="s">
        <v>194</v>
      </c>
      <c r="C105" s="72"/>
      <c r="D105" s="73"/>
      <c r="E105" s="73"/>
      <c r="F105" s="346"/>
      <c r="G105" s="71"/>
      <c r="H105" s="198"/>
      <c r="M105" s="328"/>
      <c r="N105" s="328"/>
      <c r="O105" s="328"/>
      <c r="P105" s="328"/>
      <c r="Q105" s="328"/>
      <c r="R105" s="328"/>
      <c r="S105" s="328"/>
    </row>
    <row r="106" spans="1:19" outlineLevel="1">
      <c r="A106" s="62"/>
      <c r="F106" s="328"/>
      <c r="G106" s="64"/>
      <c r="M106" s="328"/>
      <c r="N106" s="328"/>
      <c r="O106" s="328"/>
      <c r="P106" s="328"/>
      <c r="Q106" s="328"/>
      <c r="R106" s="328"/>
      <c r="S106" s="328"/>
    </row>
    <row r="107" spans="1:19" outlineLevel="1">
      <c r="A107" s="62"/>
      <c r="E107" s="87" t="s">
        <v>194</v>
      </c>
      <c r="F107" s="348">
        <v>1000</v>
      </c>
      <c r="G107" s="62" t="s">
        <v>110</v>
      </c>
      <c r="M107" s="328"/>
      <c r="N107" s="328"/>
      <c r="O107" s="328"/>
      <c r="P107" s="328"/>
      <c r="Q107" s="328"/>
      <c r="R107" s="328"/>
      <c r="S107" s="328"/>
    </row>
    <row r="108" spans="1:19" outlineLevel="1">
      <c r="A108" s="62"/>
      <c r="E108" s="87"/>
      <c r="F108" s="328"/>
      <c r="G108" s="195"/>
      <c r="H108" s="62"/>
      <c r="M108" s="328"/>
      <c r="N108" s="328"/>
      <c r="O108" s="328"/>
      <c r="P108" s="328"/>
      <c r="Q108" s="328"/>
      <c r="R108" s="328"/>
      <c r="S108" s="333"/>
    </row>
    <row r="109" spans="1:19">
      <c r="A109" s="89" t="s">
        <v>116</v>
      </c>
      <c r="B109" s="89"/>
      <c r="C109" s="90"/>
      <c r="D109" s="91"/>
      <c r="E109" s="90"/>
      <c r="F109" s="360"/>
      <c r="G109" s="89"/>
      <c r="H109" s="200"/>
      <c r="I109" s="89"/>
      <c r="J109" s="89"/>
      <c r="K109" s="89"/>
      <c r="L109" s="89"/>
      <c r="M109" s="338"/>
      <c r="N109" s="338"/>
      <c r="O109" s="338"/>
      <c r="P109" s="338"/>
      <c r="Q109" s="338"/>
      <c r="R109" s="338"/>
      <c r="S109" s="338"/>
    </row>
    <row r="110" spans="1:19" hidden="1">
      <c r="A110" s="62"/>
      <c r="F110" s="328"/>
      <c r="M110" s="328"/>
      <c r="N110" s="328"/>
      <c r="O110" s="328"/>
      <c r="P110" s="328"/>
      <c r="Q110" s="328"/>
      <c r="R110" s="328"/>
      <c r="S110" s="328"/>
    </row>
    <row r="111" spans="1:19">
      <c r="F111" s="328"/>
      <c r="M111" s="328"/>
      <c r="N111" s="328"/>
      <c r="O111" s="328"/>
      <c r="P111" s="328"/>
      <c r="Q111" s="328"/>
      <c r="R111" s="328"/>
      <c r="S111" s="328"/>
    </row>
    <row r="112" spans="1:19" hidden="1">
      <c r="M112" s="328"/>
      <c r="N112" s="328"/>
      <c r="O112" s="328"/>
      <c r="P112" s="328"/>
      <c r="Q112" s="328"/>
      <c r="R112" s="328"/>
      <c r="S112" s="328"/>
    </row>
    <row r="113" spans="13:19" hidden="1">
      <c r="M113" s="328"/>
      <c r="N113" s="328"/>
      <c r="O113" s="328"/>
      <c r="P113" s="328"/>
      <c r="Q113" s="328"/>
      <c r="R113" s="328"/>
      <c r="S113" s="328"/>
    </row>
    <row r="114" spans="13:19" hidden="1">
      <c r="M114" s="328"/>
      <c r="N114" s="328"/>
      <c r="O114" s="328"/>
      <c r="P114" s="328"/>
      <c r="Q114" s="328"/>
      <c r="R114" s="328"/>
      <c r="S114" s="328"/>
    </row>
    <row r="115" spans="13:19" hidden="1">
      <c r="M115" s="328"/>
      <c r="N115" s="328"/>
      <c r="O115" s="328"/>
      <c r="P115" s="328"/>
      <c r="Q115" s="328"/>
      <c r="R115" s="328"/>
      <c r="S115" s="328"/>
    </row>
    <row r="116" spans="13:19" hidden="1">
      <c r="M116" s="328"/>
      <c r="N116" s="328"/>
      <c r="O116" s="328"/>
      <c r="P116" s="328"/>
      <c r="Q116" s="328"/>
      <c r="R116" s="328"/>
      <c r="S116" s="328"/>
    </row>
    <row r="117" spans="13:19" hidden="1">
      <c r="M117" s="328"/>
      <c r="N117" s="328"/>
      <c r="O117" s="328"/>
      <c r="P117" s="328"/>
      <c r="Q117" s="328"/>
      <c r="R117" s="328"/>
      <c r="S117" s="328"/>
    </row>
    <row r="118" spans="13:19" hidden="1">
      <c r="M118" s="328"/>
      <c r="N118" s="328"/>
      <c r="O118" s="328"/>
      <c r="P118" s="328"/>
      <c r="Q118" s="328"/>
      <c r="R118" s="328"/>
      <c r="S118" s="328"/>
    </row>
    <row r="119" spans="13:19" hidden="1">
      <c r="M119" s="328"/>
      <c r="N119" s="328"/>
      <c r="O119" s="328"/>
      <c r="P119" s="328"/>
      <c r="Q119" s="328"/>
      <c r="R119" s="328"/>
      <c r="S119" s="328"/>
    </row>
    <row r="120" spans="13:19" hidden="1">
      <c r="M120" s="328"/>
      <c r="N120" s="328"/>
      <c r="O120" s="328"/>
      <c r="P120" s="328"/>
      <c r="Q120" s="328"/>
      <c r="R120" s="328"/>
      <c r="S120" s="328"/>
    </row>
    <row r="121" spans="13:19" hidden="1">
      <c r="M121" s="328"/>
      <c r="N121" s="328"/>
      <c r="O121" s="328"/>
      <c r="P121" s="328"/>
      <c r="Q121" s="328"/>
      <c r="R121" s="328"/>
      <c r="S121" s="328"/>
    </row>
    <row r="122" spans="13:19" hidden="1">
      <c r="M122" s="328"/>
      <c r="N122" s="328"/>
      <c r="O122" s="328"/>
      <c r="P122" s="328"/>
      <c r="Q122" s="328"/>
      <c r="R122" s="328"/>
      <c r="S122" s="328"/>
    </row>
    <row r="123" spans="13:19" hidden="1">
      <c r="M123" s="328"/>
      <c r="N123" s="328"/>
      <c r="O123" s="328"/>
      <c r="P123" s="328"/>
      <c r="Q123" s="328"/>
      <c r="R123" s="328"/>
      <c r="S123" s="328"/>
    </row>
    <row r="124" spans="13:19" hidden="1">
      <c r="M124" s="328"/>
      <c r="N124" s="328"/>
      <c r="O124" s="328"/>
      <c r="P124" s="328"/>
      <c r="Q124" s="328"/>
      <c r="R124" s="328"/>
      <c r="S124" s="328"/>
    </row>
    <row r="125" spans="13:19" hidden="1">
      <c r="M125" s="328"/>
      <c r="N125" s="328"/>
      <c r="O125" s="328"/>
      <c r="P125" s="328"/>
      <c r="Q125" s="328"/>
      <c r="R125" s="328"/>
      <c r="S125" s="328"/>
    </row>
    <row r="126" spans="13:19" hidden="1">
      <c r="M126" s="328"/>
      <c r="N126" s="328"/>
      <c r="O126" s="328"/>
      <c r="P126" s="328"/>
      <c r="Q126" s="328"/>
      <c r="R126" s="328"/>
      <c r="S126" s="328"/>
    </row>
    <row r="127" spans="13:19" hidden="1">
      <c r="M127" s="328"/>
      <c r="N127" s="328"/>
      <c r="O127" s="328"/>
      <c r="P127" s="328"/>
      <c r="Q127" s="328"/>
      <c r="R127" s="328"/>
      <c r="S127" s="328"/>
    </row>
    <row r="128" spans="13:19" hidden="1">
      <c r="M128" s="328"/>
      <c r="N128" s="328"/>
      <c r="O128" s="328"/>
      <c r="P128" s="328"/>
      <c r="Q128" s="328"/>
      <c r="R128" s="328"/>
      <c r="S128" s="328"/>
    </row>
    <row r="129" spans="13:19" hidden="1">
      <c r="M129" s="328"/>
      <c r="N129" s="328"/>
      <c r="O129" s="328"/>
      <c r="P129" s="328"/>
      <c r="Q129" s="328"/>
      <c r="R129" s="328"/>
      <c r="S129" s="328"/>
    </row>
    <row r="130" spans="13:19" hidden="1">
      <c r="M130" s="328"/>
      <c r="N130" s="328"/>
      <c r="O130" s="328"/>
      <c r="P130" s="328"/>
      <c r="Q130" s="328"/>
      <c r="R130" s="328"/>
      <c r="S130" s="328"/>
    </row>
    <row r="131" spans="13:19" hidden="1">
      <c r="M131" s="328"/>
      <c r="N131" s="328"/>
      <c r="O131" s="328"/>
      <c r="P131" s="328"/>
      <c r="Q131" s="328"/>
      <c r="R131" s="328"/>
      <c r="S131" s="328"/>
    </row>
    <row r="132" spans="13:19" hidden="1">
      <c r="M132" s="328"/>
      <c r="N132" s="328"/>
      <c r="O132" s="328"/>
      <c r="P132" s="328"/>
      <c r="Q132" s="328"/>
      <c r="R132" s="328"/>
      <c r="S132" s="328"/>
    </row>
    <row r="133" spans="13:19" hidden="1">
      <c r="M133" s="328"/>
      <c r="N133" s="328"/>
      <c r="O133" s="328"/>
      <c r="P133" s="328"/>
      <c r="Q133" s="328"/>
      <c r="R133" s="328"/>
      <c r="S133" s="328"/>
    </row>
    <row r="134" spans="13:19" hidden="1">
      <c r="M134" s="328"/>
      <c r="N134" s="328"/>
      <c r="O134" s="328"/>
      <c r="P134" s="328"/>
      <c r="Q134" s="328"/>
      <c r="R134" s="328"/>
      <c r="S134" s="328"/>
    </row>
    <row r="135" spans="13:19" hidden="1">
      <c r="M135" s="328"/>
      <c r="N135" s="328"/>
      <c r="O135" s="328"/>
      <c r="P135" s="328"/>
      <c r="Q135" s="328"/>
      <c r="R135" s="328"/>
      <c r="S135" s="328"/>
    </row>
    <row r="136" spans="13:19" hidden="1">
      <c r="M136" s="328"/>
      <c r="N136" s="328"/>
      <c r="O136" s="328"/>
      <c r="P136" s="328"/>
      <c r="Q136" s="328"/>
      <c r="R136" s="328"/>
      <c r="S136" s="328"/>
    </row>
    <row r="137" spans="13:19" hidden="1">
      <c r="M137" s="328"/>
      <c r="N137" s="328"/>
      <c r="O137" s="328"/>
      <c r="P137" s="328"/>
      <c r="Q137" s="328"/>
      <c r="R137" s="328"/>
      <c r="S137" s="328"/>
    </row>
    <row r="138" spans="13:19" hidden="1">
      <c r="M138" s="328"/>
      <c r="N138" s="328"/>
      <c r="O138" s="328"/>
      <c r="P138" s="328"/>
      <c r="Q138" s="328"/>
      <c r="R138" s="328"/>
      <c r="S138" s="328"/>
    </row>
    <row r="139" spans="13:19" hidden="1">
      <c r="M139" s="328"/>
      <c r="N139" s="328"/>
      <c r="O139" s="328"/>
      <c r="P139" s="328"/>
      <c r="Q139" s="328"/>
      <c r="R139" s="328"/>
      <c r="S139" s="328"/>
    </row>
    <row r="140" spans="13:19" hidden="1">
      <c r="M140" s="328"/>
      <c r="N140" s="328"/>
      <c r="O140" s="328"/>
      <c r="P140" s="328"/>
      <c r="Q140" s="328"/>
      <c r="R140" s="328"/>
      <c r="S140" s="328"/>
    </row>
    <row r="141" spans="13:19" hidden="1">
      <c r="M141" s="328"/>
      <c r="N141" s="328"/>
      <c r="O141" s="328"/>
      <c r="P141" s="328"/>
      <c r="Q141" s="328"/>
      <c r="R141" s="328"/>
      <c r="S141" s="328"/>
    </row>
    <row r="142" spans="13:19" hidden="1">
      <c r="M142" s="328"/>
      <c r="N142" s="328"/>
      <c r="O142" s="328"/>
      <c r="P142" s="328"/>
      <c r="Q142" s="328"/>
      <c r="R142" s="328"/>
      <c r="S142" s="328"/>
    </row>
    <row r="143" spans="13:19" hidden="1">
      <c r="M143" s="328"/>
      <c r="N143" s="328"/>
      <c r="O143" s="328"/>
      <c r="P143" s="328"/>
      <c r="Q143" s="328"/>
      <c r="R143" s="328"/>
      <c r="S143" s="328"/>
    </row>
    <row r="144" spans="13:19" hidden="1">
      <c r="M144" s="328"/>
      <c r="N144" s="328"/>
      <c r="O144" s="328"/>
      <c r="P144" s="328"/>
      <c r="Q144" s="328"/>
      <c r="R144" s="328"/>
      <c r="S144" s="328"/>
    </row>
    <row r="145" spans="13:19" hidden="1">
      <c r="M145" s="328"/>
      <c r="N145" s="328"/>
      <c r="O145" s="328"/>
      <c r="P145" s="328"/>
      <c r="Q145" s="328"/>
      <c r="R145" s="328"/>
      <c r="S145" s="328"/>
    </row>
    <row r="146" spans="13:19" hidden="1">
      <c r="M146" s="328"/>
      <c r="N146" s="328"/>
      <c r="O146" s="328"/>
      <c r="P146" s="328"/>
      <c r="Q146" s="328"/>
      <c r="R146" s="328"/>
      <c r="S146" s="328"/>
    </row>
    <row r="147" spans="13:19" hidden="1">
      <c r="M147" s="328"/>
      <c r="N147" s="328"/>
      <c r="O147" s="328"/>
      <c r="P147" s="328"/>
      <c r="Q147" s="328"/>
      <c r="R147" s="328"/>
      <c r="S147" s="328"/>
    </row>
    <row r="148" spans="13:19" hidden="1">
      <c r="M148" s="328"/>
      <c r="N148" s="328"/>
      <c r="O148" s="328"/>
      <c r="P148" s="328"/>
      <c r="Q148" s="328"/>
      <c r="R148" s="328"/>
      <c r="S148" s="328"/>
    </row>
    <row r="149" spans="13:19" hidden="1">
      <c r="M149" s="328"/>
      <c r="N149" s="328"/>
      <c r="O149" s="328"/>
      <c r="P149" s="328"/>
      <c r="Q149" s="328"/>
      <c r="R149" s="328"/>
      <c r="S149" s="328"/>
    </row>
    <row r="150" spans="13:19" hidden="1">
      <c r="M150" s="328"/>
      <c r="N150" s="328"/>
      <c r="O150" s="328"/>
      <c r="P150" s="328"/>
      <c r="Q150" s="328"/>
      <c r="R150" s="328"/>
      <c r="S150" s="328"/>
    </row>
    <row r="151" spans="13:19" hidden="1">
      <c r="M151" s="328"/>
      <c r="N151" s="328"/>
      <c r="O151" s="328"/>
      <c r="P151" s="328"/>
      <c r="Q151" s="328"/>
      <c r="R151" s="328"/>
      <c r="S151" s="328"/>
    </row>
    <row r="152" spans="13:19" hidden="1">
      <c r="M152" s="328"/>
      <c r="N152" s="328"/>
      <c r="O152" s="328"/>
      <c r="P152" s="328"/>
      <c r="Q152" s="328"/>
      <c r="R152" s="328"/>
      <c r="S152" s="328"/>
    </row>
    <row r="153" spans="13:19" hidden="1">
      <c r="M153" s="328"/>
      <c r="N153" s="328"/>
      <c r="O153" s="328"/>
      <c r="P153" s="328"/>
      <c r="Q153" s="328"/>
      <c r="R153" s="328"/>
      <c r="S153" s="328"/>
    </row>
    <row r="154" spans="13:19" hidden="1">
      <c r="M154" s="328"/>
      <c r="N154" s="328"/>
      <c r="O154" s="328"/>
      <c r="P154" s="328"/>
      <c r="Q154" s="328"/>
      <c r="R154" s="328"/>
      <c r="S154" s="328"/>
    </row>
    <row r="155" spans="13:19" hidden="1">
      <c r="M155" s="328"/>
      <c r="N155" s="328"/>
      <c r="O155" s="328"/>
      <c r="P155" s="328"/>
      <c r="Q155" s="328"/>
      <c r="R155" s="328"/>
      <c r="S155" s="328"/>
    </row>
    <row r="156" spans="13:19" hidden="1">
      <c r="M156" s="328"/>
      <c r="N156" s="328"/>
      <c r="O156" s="328"/>
      <c r="P156" s="328"/>
      <c r="Q156" s="328"/>
      <c r="R156" s="328"/>
      <c r="S156" s="328"/>
    </row>
    <row r="157" spans="13:19" hidden="1">
      <c r="M157" s="328"/>
      <c r="N157" s="328"/>
      <c r="O157" s="328"/>
      <c r="P157" s="328"/>
      <c r="Q157" s="328"/>
      <c r="R157" s="328"/>
      <c r="S157" s="328"/>
    </row>
    <row r="158" spans="13:19" hidden="1">
      <c r="M158" s="328"/>
      <c r="N158" s="328"/>
      <c r="O158" s="328"/>
      <c r="P158" s="328"/>
      <c r="Q158" s="328"/>
      <c r="R158" s="328"/>
      <c r="S158" s="328"/>
    </row>
    <row r="159" spans="13:19" hidden="1">
      <c r="M159" s="328"/>
      <c r="N159" s="328"/>
      <c r="O159" s="328"/>
      <c r="P159" s="328"/>
      <c r="Q159" s="328"/>
      <c r="R159" s="328"/>
      <c r="S159" s="328"/>
    </row>
    <row r="160" spans="13:19" hidden="1">
      <c r="M160" s="328"/>
      <c r="N160" s="328"/>
      <c r="O160" s="328"/>
      <c r="P160" s="328"/>
      <c r="Q160" s="328"/>
      <c r="R160" s="328"/>
      <c r="S160" s="328"/>
    </row>
    <row r="161" spans="13:19" hidden="1">
      <c r="M161" s="328"/>
      <c r="N161" s="328"/>
      <c r="O161" s="328"/>
      <c r="P161" s="328"/>
      <c r="Q161" s="328"/>
      <c r="R161" s="328"/>
      <c r="S161" s="328"/>
    </row>
    <row r="162" spans="13:19" hidden="1">
      <c r="M162" s="328"/>
      <c r="N162" s="328"/>
      <c r="O162" s="328"/>
      <c r="P162" s="328"/>
      <c r="Q162" s="328"/>
      <c r="R162" s="328"/>
      <c r="S162" s="328"/>
    </row>
    <row r="163" spans="13:19" hidden="1">
      <c r="M163" s="328"/>
      <c r="N163" s="328"/>
      <c r="O163" s="328"/>
      <c r="P163" s="328"/>
      <c r="Q163" s="328"/>
      <c r="R163" s="328"/>
      <c r="S163" s="328"/>
    </row>
    <row r="164" spans="13:19" hidden="1">
      <c r="M164" s="328"/>
      <c r="N164" s="328"/>
      <c r="O164" s="328"/>
      <c r="P164" s="328"/>
      <c r="Q164" s="328"/>
      <c r="R164" s="328"/>
      <c r="S164" s="328"/>
    </row>
    <row r="165" spans="13:19" hidden="1">
      <c r="M165" s="328"/>
      <c r="N165" s="328"/>
      <c r="O165" s="328"/>
      <c r="P165" s="328"/>
      <c r="Q165" s="328"/>
      <c r="R165" s="328"/>
      <c r="S165" s="328"/>
    </row>
    <row r="166" spans="13:19" hidden="1">
      <c r="M166" s="328"/>
      <c r="N166" s="328"/>
      <c r="O166" s="328"/>
      <c r="P166" s="328"/>
      <c r="Q166" s="328"/>
      <c r="R166" s="328"/>
      <c r="S166" s="328"/>
    </row>
    <row r="167" spans="13:19" hidden="1">
      <c r="M167" s="328"/>
      <c r="N167" s="328"/>
      <c r="O167" s="328"/>
      <c r="P167" s="328"/>
      <c r="Q167" s="328"/>
      <c r="R167" s="328"/>
      <c r="S167" s="328"/>
    </row>
    <row r="168" spans="13:19" hidden="1">
      <c r="M168" s="328"/>
      <c r="N168" s="328"/>
      <c r="O168" s="328"/>
      <c r="P168" s="328"/>
      <c r="Q168" s="328"/>
      <c r="R168" s="328"/>
      <c r="S168" s="328"/>
    </row>
    <row r="169" spans="13:19" hidden="1">
      <c r="M169" s="328"/>
      <c r="N169" s="328"/>
      <c r="O169" s="328"/>
      <c r="P169" s="328"/>
      <c r="Q169" s="328"/>
      <c r="R169" s="328"/>
      <c r="S169" s="328"/>
    </row>
    <row r="170" spans="13:19" hidden="1">
      <c r="M170" s="328"/>
      <c r="N170" s="328"/>
      <c r="O170" s="328"/>
      <c r="P170" s="328"/>
      <c r="Q170" s="328"/>
      <c r="R170" s="328"/>
      <c r="S170" s="328"/>
    </row>
    <row r="171" spans="13:19" hidden="1">
      <c r="M171" s="328"/>
      <c r="N171" s="328"/>
      <c r="O171" s="328"/>
      <c r="P171" s="328"/>
      <c r="Q171" s="328"/>
      <c r="R171" s="328"/>
      <c r="S171" s="328"/>
    </row>
    <row r="172" spans="13:19" hidden="1">
      <c r="M172" s="328"/>
      <c r="N172" s="328"/>
      <c r="O172" s="328"/>
      <c r="P172" s="328"/>
      <c r="Q172" s="328"/>
      <c r="R172" s="328"/>
      <c r="S172" s="328"/>
    </row>
    <row r="173" spans="13:19" hidden="1">
      <c r="M173" s="328"/>
      <c r="N173" s="328"/>
      <c r="O173" s="328"/>
      <c r="P173" s="328"/>
      <c r="Q173" s="328"/>
      <c r="R173" s="328"/>
      <c r="S173" s="328"/>
    </row>
    <row r="174" spans="13:19" hidden="1">
      <c r="M174" s="328"/>
      <c r="N174" s="328"/>
      <c r="O174" s="328"/>
      <c r="P174" s="328"/>
      <c r="Q174" s="328"/>
      <c r="R174" s="328"/>
      <c r="S174" s="328"/>
    </row>
    <row r="175" spans="13:19" hidden="1">
      <c r="M175" s="328"/>
      <c r="N175" s="328"/>
      <c r="O175" s="328"/>
      <c r="P175" s="328"/>
      <c r="Q175" s="328"/>
      <c r="R175" s="328"/>
      <c r="S175" s="328"/>
    </row>
    <row r="176" spans="13:19" hidden="1">
      <c r="M176" s="328"/>
      <c r="N176" s="328"/>
      <c r="O176" s="328"/>
      <c r="P176" s="328"/>
      <c r="Q176" s="328"/>
      <c r="R176" s="328"/>
      <c r="S176" s="328"/>
    </row>
    <row r="177" spans="13:19" hidden="1">
      <c r="M177" s="328"/>
      <c r="N177" s="328"/>
      <c r="O177" s="328"/>
      <c r="P177" s="328"/>
      <c r="Q177" s="328"/>
      <c r="R177" s="328"/>
      <c r="S177" s="328"/>
    </row>
    <row r="178" spans="13:19" hidden="1">
      <c r="M178" s="328"/>
      <c r="N178" s="328"/>
      <c r="O178" s="328"/>
      <c r="P178" s="328"/>
      <c r="Q178" s="328"/>
      <c r="R178" s="328"/>
      <c r="S178" s="328"/>
    </row>
    <row r="179" spans="13:19" hidden="1">
      <c r="M179" s="328"/>
      <c r="N179" s="328"/>
      <c r="O179" s="328"/>
      <c r="P179" s="328"/>
      <c r="Q179" s="328"/>
      <c r="R179" s="328"/>
      <c r="S179" s="328"/>
    </row>
    <row r="180" spans="13:19" hidden="1">
      <c r="M180" s="328"/>
      <c r="N180" s="328"/>
      <c r="O180" s="328"/>
      <c r="P180" s="328"/>
      <c r="Q180" s="328"/>
      <c r="R180" s="328"/>
      <c r="S180" s="328"/>
    </row>
    <row r="181" spans="13:19" hidden="1">
      <c r="M181" s="328"/>
      <c r="N181" s="328"/>
      <c r="O181" s="328"/>
      <c r="P181" s="328"/>
      <c r="Q181" s="328"/>
      <c r="R181" s="328"/>
      <c r="S181" s="328"/>
    </row>
    <row r="182" spans="13:19" hidden="1">
      <c r="M182" s="328"/>
      <c r="N182" s="328"/>
      <c r="O182" s="328"/>
      <c r="P182" s="328"/>
      <c r="Q182" s="328"/>
      <c r="R182" s="328"/>
      <c r="S182" s="328"/>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66">
    <cfRule type="duplicateValues" dxfId="22" priority="15"/>
  </conditionalFormatting>
  <conditionalFormatting sqref="J3:S3">
    <cfRule type="cellIs" dxfId="21" priority="5" operator="equal">
      <formula>"Post-Fcst"</formula>
    </cfRule>
    <cfRule type="cellIs" dxfId="20" priority="6" operator="equal">
      <formula>"Forecast"</formula>
    </cfRule>
    <cfRule type="cellIs" dxfId="19" priority="7" operator="equal">
      <formula>"Pre Fcst"</formula>
    </cfRule>
  </conditionalFormatting>
  <conditionalFormatting sqref="F22">
    <cfRule type="cellIs" dxfId="18" priority="2" operator="equal">
      <formula>"Post-Fcst"</formula>
    </cfRule>
    <cfRule type="cellIs" dxfId="17" priority="3" operator="equal">
      <formula>"Forecast"</formula>
    </cfRule>
    <cfRule type="cellIs" dxfId="16" priority="4" operator="equal">
      <formula>"Pre Fcst"</formula>
    </cfRule>
  </conditionalFormatting>
  <conditionalFormatting sqref="E46 E48">
    <cfRule type="duplicateValues" dxfId="15" priority="1"/>
  </conditionalFormatting>
  <conditionalFormatting sqref="E31">
    <cfRule type="duplicateValues" dxfId="14" priority="40"/>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L27" activePane="bottomRight" state="frozen"/>
      <selection pane="topRight" activeCell="E38" sqref="A38:XFD38"/>
      <selection pane="bottomLeft" activeCell="E38" sqref="A38:XFD38"/>
      <selection pane="bottomRight" activeCell="L43" sqref="L43"/>
    </sheetView>
  </sheetViews>
  <sheetFormatPr defaultColWidth="0" defaultRowHeight="13" zeroHeight="1"/>
  <cols>
    <col min="1" max="2" width="1.453125" style="273" customWidth="1"/>
    <col min="3" max="3" width="1.453125" style="274" customWidth="1"/>
    <col min="4" max="4" width="1.453125" style="275" customWidth="1"/>
    <col min="5" max="5" width="42.1796875" style="272" bestFit="1" customWidth="1"/>
    <col min="6" max="6" width="12.54296875" style="272" customWidth="1"/>
    <col min="7" max="7" width="11.54296875" style="272" customWidth="1"/>
    <col min="8" max="8" width="15.54296875" style="272" customWidth="1"/>
    <col min="9" max="9" width="2.54296875" style="276" customWidth="1"/>
    <col min="10" max="19" width="12.54296875" style="272" customWidth="1"/>
    <col min="20" max="16384" width="9.1796875" style="272" hidden="1"/>
  </cols>
  <sheetData>
    <row r="1" spans="1:79" ht="25">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403" t="s">
        <v>195</v>
      </c>
      <c r="B7" s="403"/>
      <c r="C7" s="404"/>
      <c r="D7" s="403"/>
      <c r="E7" s="403"/>
      <c r="F7" s="403"/>
      <c r="G7" s="403"/>
      <c r="H7" s="403"/>
      <c r="I7" s="403"/>
      <c r="J7" s="403"/>
      <c r="K7" s="403"/>
      <c r="L7" s="403"/>
      <c r="M7" s="403"/>
      <c r="N7" s="403"/>
      <c r="O7" s="403"/>
      <c r="P7" s="403"/>
      <c r="Q7" s="403"/>
      <c r="R7" s="403"/>
      <c r="S7" s="403"/>
      <c r="T7" s="276"/>
    </row>
    <row r="8" spans="1:79" s="374" customFormat="1" ht="14">
      <c r="A8" s="382"/>
      <c r="B8" s="289"/>
      <c r="C8" s="289"/>
      <c r="D8" s="289"/>
      <c r="E8" s="289"/>
      <c r="F8" s="289"/>
      <c r="G8" s="290"/>
      <c r="H8" s="289"/>
      <c r="I8" s="289"/>
      <c r="J8" s="289"/>
      <c r="K8" s="289"/>
      <c r="L8" s="289"/>
      <c r="M8" s="289"/>
      <c r="N8" s="289"/>
      <c r="O8" s="289"/>
      <c r="P8" s="289"/>
      <c r="Q8" s="289"/>
      <c r="R8" s="289"/>
      <c r="S8" s="289"/>
      <c r="T8" s="289"/>
      <c r="U8" s="289"/>
      <c r="V8" s="289"/>
      <c r="W8" s="289"/>
      <c r="X8" s="289"/>
      <c r="Y8" s="289"/>
    </row>
    <row r="9" spans="1:79" s="388" customFormat="1">
      <c r="A9" s="383"/>
      <c r="B9" s="384"/>
      <c r="C9" s="385"/>
      <c r="D9" s="383"/>
      <c r="E9" s="386" t="str">
        <f xml:space="preserve"> Inputs!E$33</f>
        <v>CPIH for April</v>
      </c>
      <c r="F9" s="386">
        <f xml:space="preserve"> Inputs!F$33</f>
        <v>0</v>
      </c>
      <c r="G9" s="386" t="str">
        <f xml:space="preserve"> Inputs!G$33</f>
        <v>index</v>
      </c>
      <c r="H9" s="419">
        <f xml:space="preserve"> Inputs!H$33</f>
        <v>0</v>
      </c>
      <c r="I9" s="419">
        <f xml:space="preserve"> Inputs!I$33</f>
        <v>0</v>
      </c>
      <c r="J9" s="386">
        <f xml:space="preserve"> Inputs!J$33</f>
        <v>103.2</v>
      </c>
      <c r="K9" s="386">
        <f xml:space="preserve"> Inputs!K$33</f>
        <v>105.5</v>
      </c>
      <c r="L9" s="386">
        <f xml:space="preserve"> Inputs!L$33</f>
        <v>107.6</v>
      </c>
      <c r="M9" s="386">
        <f xml:space="preserve"> Inputs!M$33</f>
        <v>108.6</v>
      </c>
      <c r="N9" s="386">
        <f xml:space="preserve"> Inputs!N$33</f>
        <v>110.4</v>
      </c>
      <c r="O9" s="386">
        <f xml:space="preserve"> Inputs!O$33</f>
        <v>119</v>
      </c>
      <c r="P9" s="386">
        <f xml:space="preserve"> Inputs!P$33</f>
        <v>128.80000000000001</v>
      </c>
      <c r="Q9" s="386">
        <f xml:space="preserve"> Inputs!Q$33</f>
        <v>133.9</v>
      </c>
      <c r="R9" s="386">
        <f xml:space="preserve"> Inputs!R$33</f>
        <v>0</v>
      </c>
      <c r="S9" s="419">
        <f xml:space="preserve"> Inputs!S$33</f>
        <v>0</v>
      </c>
      <c r="T9" s="387"/>
      <c r="U9" s="387"/>
      <c r="V9" s="387"/>
      <c r="W9" s="387"/>
      <c r="X9" s="387"/>
      <c r="Y9" s="387"/>
    </row>
    <row r="10" spans="1:79" s="388" customFormat="1">
      <c r="A10" s="383"/>
      <c r="B10" s="384"/>
      <c r="C10" s="385"/>
      <c r="D10" s="383"/>
      <c r="E10" s="386" t="str">
        <f xml:space="preserve"> Inputs!E$34</f>
        <v>CPIH for May</v>
      </c>
      <c r="F10" s="386">
        <f xml:space="preserve"> Inputs!F$34</f>
        <v>0</v>
      </c>
      <c r="G10" s="386" t="str">
        <f xml:space="preserve"> Inputs!G$34</f>
        <v>index</v>
      </c>
      <c r="H10" s="419">
        <f xml:space="preserve"> Inputs!H$34</f>
        <v>0</v>
      </c>
      <c r="I10" s="419">
        <f xml:space="preserve"> Inputs!I$34</f>
        <v>0</v>
      </c>
      <c r="J10" s="386">
        <f xml:space="preserve"> Inputs!J$34</f>
        <v>103.5</v>
      </c>
      <c r="K10" s="386">
        <f xml:space="preserve"> Inputs!K$34</f>
        <v>105.9</v>
      </c>
      <c r="L10" s="386">
        <f xml:space="preserve"> Inputs!L$34</f>
        <v>107.9</v>
      </c>
      <c r="M10" s="386">
        <f xml:space="preserve"> Inputs!M$34</f>
        <v>108.6</v>
      </c>
      <c r="N10" s="386">
        <f xml:space="preserve"> Inputs!N$34</f>
        <v>111</v>
      </c>
      <c r="O10" s="386">
        <f xml:space="preserve"> Inputs!O$34</f>
        <v>119.7</v>
      </c>
      <c r="P10" s="386">
        <f xml:space="preserve"> Inputs!P$34</f>
        <v>129.5</v>
      </c>
      <c r="Q10" s="386">
        <f xml:space="preserve"> Inputs!Q$34</f>
        <v>134.69999999999999</v>
      </c>
      <c r="R10" s="386">
        <f xml:space="preserve"> Inputs!R$34</f>
        <v>0</v>
      </c>
      <c r="S10" s="419">
        <f xml:space="preserve"> Inputs!S$34</f>
        <v>0</v>
      </c>
      <c r="T10" s="387"/>
      <c r="U10" s="387"/>
      <c r="V10" s="387"/>
      <c r="W10" s="387"/>
      <c r="X10" s="387"/>
      <c r="Y10" s="387"/>
    </row>
    <row r="11" spans="1:79" s="388" customFormat="1">
      <c r="A11" s="383"/>
      <c r="B11" s="384"/>
      <c r="C11" s="385"/>
      <c r="D11" s="383"/>
      <c r="E11" s="386" t="str">
        <f xml:space="preserve"> Inputs!E$35</f>
        <v>CPIH for June</v>
      </c>
      <c r="F11" s="386">
        <f xml:space="preserve"> Inputs!F$35</f>
        <v>0</v>
      </c>
      <c r="G11" s="386" t="str">
        <f xml:space="preserve"> Inputs!G$35</f>
        <v>index</v>
      </c>
      <c r="H11" s="419">
        <f xml:space="preserve"> Inputs!H$35</f>
        <v>0</v>
      </c>
      <c r="I11" s="419">
        <f xml:space="preserve"> Inputs!I$35</f>
        <v>0</v>
      </c>
      <c r="J11" s="386">
        <f xml:space="preserve"> Inputs!J$35</f>
        <v>103.5</v>
      </c>
      <c r="K11" s="386">
        <f xml:space="preserve"> Inputs!K$35</f>
        <v>105.9</v>
      </c>
      <c r="L11" s="386">
        <f xml:space="preserve"> Inputs!L$35</f>
        <v>107.9</v>
      </c>
      <c r="M11" s="386">
        <f xml:space="preserve"> Inputs!M$35</f>
        <v>108.8</v>
      </c>
      <c r="N11" s="386">
        <f xml:space="preserve"> Inputs!N$35</f>
        <v>111.4</v>
      </c>
      <c r="O11" s="386">
        <f xml:space="preserve"> Inputs!O$35</f>
        <v>120.5</v>
      </c>
      <c r="P11" s="386">
        <f xml:space="preserve"> Inputs!P$35</f>
        <v>130.4</v>
      </c>
      <c r="Q11" s="386">
        <f xml:space="preserve"> Inputs!Q$35</f>
        <v>135.6</v>
      </c>
      <c r="R11" s="386">
        <f xml:space="preserve"> Inputs!R$35</f>
        <v>0</v>
      </c>
      <c r="S11" s="419">
        <f xml:space="preserve"> Inputs!S$35</f>
        <v>0</v>
      </c>
      <c r="T11" s="387"/>
      <c r="U11" s="387"/>
      <c r="V11" s="387"/>
      <c r="W11" s="387"/>
      <c r="X11" s="387"/>
      <c r="Y11" s="387"/>
    </row>
    <row r="12" spans="1:79" s="388" customFormat="1">
      <c r="A12" s="383"/>
      <c r="B12" s="384"/>
      <c r="C12" s="385"/>
      <c r="D12" s="383"/>
      <c r="E12" s="386" t="str">
        <f xml:space="preserve"> Inputs!E$36</f>
        <v>CPIH for July</v>
      </c>
      <c r="F12" s="386">
        <f xml:space="preserve"> Inputs!F$36</f>
        <v>0</v>
      </c>
      <c r="G12" s="386" t="str">
        <f xml:space="preserve"> Inputs!G$36</f>
        <v>index</v>
      </c>
      <c r="H12" s="419">
        <f xml:space="preserve"> Inputs!H$36</f>
        <v>0</v>
      </c>
      <c r="I12" s="419">
        <f xml:space="preserve"> Inputs!I$36</f>
        <v>0</v>
      </c>
      <c r="J12" s="386">
        <f xml:space="preserve"> Inputs!J$36</f>
        <v>103.5</v>
      </c>
      <c r="K12" s="386">
        <f xml:space="preserve"> Inputs!K$36</f>
        <v>105.9</v>
      </c>
      <c r="L12" s="386">
        <f xml:space="preserve"> Inputs!L$36</f>
        <v>108</v>
      </c>
      <c r="M12" s="386">
        <f xml:space="preserve"> Inputs!M$36</f>
        <v>109.2</v>
      </c>
      <c r="N12" s="386">
        <f xml:space="preserve"> Inputs!N$36</f>
        <v>111.4</v>
      </c>
      <c r="O12" s="386">
        <f xml:space="preserve"> Inputs!O$36</f>
        <v>121.2</v>
      </c>
      <c r="P12" s="386">
        <f xml:space="preserve"> Inputs!P$36</f>
        <v>129.6</v>
      </c>
      <c r="Q12" s="386">
        <f xml:space="preserve"> Inputs!Q$36</f>
        <v>134.4</v>
      </c>
      <c r="R12" s="386">
        <f xml:space="preserve"> Inputs!R$36</f>
        <v>0</v>
      </c>
      <c r="S12" s="419">
        <f xml:space="preserve"> Inputs!S$36</f>
        <v>0</v>
      </c>
      <c r="T12" s="387"/>
      <c r="U12" s="387"/>
      <c r="V12" s="387"/>
      <c r="W12" s="387"/>
      <c r="X12" s="387"/>
      <c r="Y12" s="387"/>
    </row>
    <row r="13" spans="1:79" s="388" customFormat="1">
      <c r="A13" s="383"/>
      <c r="B13" s="384"/>
      <c r="C13" s="385"/>
      <c r="D13" s="383"/>
      <c r="E13" s="386" t="str">
        <f xml:space="preserve"> Inputs!E$37</f>
        <v>CPIH for August</v>
      </c>
      <c r="F13" s="386">
        <f xml:space="preserve"> Inputs!F$37</f>
        <v>0</v>
      </c>
      <c r="G13" s="386" t="str">
        <f xml:space="preserve"> Inputs!G$37</f>
        <v>index</v>
      </c>
      <c r="H13" s="419">
        <f xml:space="preserve"> Inputs!H$37</f>
        <v>0</v>
      </c>
      <c r="I13" s="419">
        <f xml:space="preserve"> Inputs!I$37</f>
        <v>0</v>
      </c>
      <c r="J13" s="386">
        <f xml:space="preserve"> Inputs!J$37</f>
        <v>104</v>
      </c>
      <c r="K13" s="386">
        <f xml:space="preserve"> Inputs!K$37</f>
        <v>106.5</v>
      </c>
      <c r="L13" s="386">
        <f xml:space="preserve"> Inputs!L$37</f>
        <v>108.3</v>
      </c>
      <c r="M13" s="386">
        <f xml:space="preserve"> Inputs!M$37</f>
        <v>108.8</v>
      </c>
      <c r="N13" s="386">
        <f xml:space="preserve"> Inputs!N$37</f>
        <v>112.1</v>
      </c>
      <c r="O13" s="386">
        <f xml:space="preserve"> Inputs!O$37</f>
        <v>121.8</v>
      </c>
      <c r="P13" s="386">
        <f xml:space="preserve"> Inputs!P$37</f>
        <v>130.30000000000001</v>
      </c>
      <c r="Q13" s="386">
        <f xml:space="preserve"> Inputs!Q$37</f>
        <v>135.1</v>
      </c>
      <c r="R13" s="386">
        <f xml:space="preserve"> Inputs!R$37</f>
        <v>0</v>
      </c>
      <c r="S13" s="419">
        <f xml:space="preserve"> Inputs!S$37</f>
        <v>0</v>
      </c>
      <c r="T13" s="387"/>
      <c r="U13" s="387"/>
      <c r="V13" s="387"/>
      <c r="W13" s="387"/>
      <c r="X13" s="387"/>
      <c r="Y13" s="387"/>
    </row>
    <row r="14" spans="1:79" s="388" customFormat="1">
      <c r="A14" s="383"/>
      <c r="B14" s="384"/>
      <c r="C14" s="385"/>
      <c r="D14" s="383"/>
      <c r="E14" s="386" t="str">
        <f xml:space="preserve"> Inputs!E$38</f>
        <v>CPIH for September</v>
      </c>
      <c r="F14" s="386">
        <f xml:space="preserve"> Inputs!F$38</f>
        <v>0</v>
      </c>
      <c r="G14" s="386" t="str">
        <f xml:space="preserve"> Inputs!G$38</f>
        <v>index</v>
      </c>
      <c r="H14" s="419">
        <f xml:space="preserve"> Inputs!H$38</f>
        <v>0</v>
      </c>
      <c r="I14" s="419">
        <f xml:space="preserve"> Inputs!I$38</f>
        <v>0</v>
      </c>
      <c r="J14" s="386">
        <f xml:space="preserve"> Inputs!J$38</f>
        <v>104.3</v>
      </c>
      <c r="K14" s="386">
        <f xml:space="preserve"> Inputs!K$38</f>
        <v>106.6</v>
      </c>
      <c r="L14" s="386">
        <f xml:space="preserve"> Inputs!L$38</f>
        <v>108.4</v>
      </c>
      <c r="M14" s="386">
        <f xml:space="preserve"> Inputs!M$38</f>
        <v>109.2</v>
      </c>
      <c r="N14" s="386">
        <f xml:space="preserve"> Inputs!N$38</f>
        <v>112.4</v>
      </c>
      <c r="O14" s="386">
        <f xml:space="preserve"> Inputs!O$38</f>
        <v>122.3</v>
      </c>
      <c r="P14" s="386">
        <f xml:space="preserve"> Inputs!P$38</f>
        <v>130.80000000000001</v>
      </c>
      <c r="Q14" s="386">
        <f xml:space="preserve"> Inputs!Q$38</f>
        <v>135.69999999999999</v>
      </c>
      <c r="R14" s="386">
        <f xml:space="preserve"> Inputs!R$38</f>
        <v>0</v>
      </c>
      <c r="S14" s="419">
        <f xml:space="preserve"> Inputs!S$38</f>
        <v>0</v>
      </c>
      <c r="T14" s="387"/>
      <c r="U14" s="387"/>
      <c r="V14" s="387"/>
      <c r="W14" s="387"/>
      <c r="X14" s="387"/>
      <c r="Y14" s="387"/>
    </row>
    <row r="15" spans="1:79" s="388" customFormat="1">
      <c r="A15" s="383"/>
      <c r="B15" s="384"/>
      <c r="C15" s="385"/>
      <c r="D15" s="383"/>
      <c r="E15" s="386" t="str">
        <f xml:space="preserve"> Inputs!E$39</f>
        <v>CPIH for October</v>
      </c>
      <c r="F15" s="386">
        <f xml:space="preserve"> Inputs!F$39</f>
        <v>0</v>
      </c>
      <c r="G15" s="386" t="str">
        <f xml:space="preserve"> Inputs!G$39</f>
        <v>index</v>
      </c>
      <c r="H15" s="419">
        <f xml:space="preserve"> Inputs!H$39</f>
        <v>0</v>
      </c>
      <c r="I15" s="419">
        <f xml:space="preserve"> Inputs!I$39</f>
        <v>0</v>
      </c>
      <c r="J15" s="386">
        <f xml:space="preserve"> Inputs!J$39</f>
        <v>104.4</v>
      </c>
      <c r="K15" s="386">
        <f xml:space="preserve"> Inputs!K$39</f>
        <v>106.7</v>
      </c>
      <c r="L15" s="386">
        <f xml:space="preserve"> Inputs!L$39</f>
        <v>108.3</v>
      </c>
      <c r="M15" s="386">
        <f xml:space="preserve"> Inputs!M$39</f>
        <v>109.2</v>
      </c>
      <c r="N15" s="386">
        <f xml:space="preserve"> Inputs!N$39</f>
        <v>113.4</v>
      </c>
      <c r="O15" s="386">
        <f xml:space="preserve"> Inputs!O$39</f>
        <v>124.3</v>
      </c>
      <c r="P15" s="386">
        <f xml:space="preserve"> Inputs!P$39</f>
        <v>130.9</v>
      </c>
      <c r="Q15" s="386">
        <f xml:space="preserve"> Inputs!Q$39</f>
        <v>134.9</v>
      </c>
      <c r="R15" s="386">
        <f xml:space="preserve"> Inputs!R$39</f>
        <v>0</v>
      </c>
      <c r="S15" s="419">
        <f xml:space="preserve"> Inputs!S$39</f>
        <v>0</v>
      </c>
      <c r="T15" s="387"/>
      <c r="U15" s="387"/>
      <c r="V15" s="387"/>
      <c r="W15" s="387"/>
      <c r="X15" s="387"/>
      <c r="Y15" s="387"/>
    </row>
    <row r="16" spans="1:79" s="388" customFormat="1">
      <c r="A16" s="383"/>
      <c r="B16" s="384"/>
      <c r="C16" s="385"/>
      <c r="D16" s="383"/>
      <c r="E16" s="386" t="str">
        <f xml:space="preserve"> Inputs!E$40</f>
        <v>CPIH for November</v>
      </c>
      <c r="F16" s="386">
        <f xml:space="preserve"> Inputs!F$40</f>
        <v>0</v>
      </c>
      <c r="G16" s="386" t="str">
        <f xml:space="preserve"> Inputs!G$40</f>
        <v>index</v>
      </c>
      <c r="H16" s="419">
        <f xml:space="preserve"> Inputs!H$40</f>
        <v>0</v>
      </c>
      <c r="I16" s="419">
        <f xml:space="preserve"> Inputs!I$40</f>
        <v>0</v>
      </c>
      <c r="J16" s="386">
        <f xml:space="preserve"> Inputs!J$40</f>
        <v>104.7</v>
      </c>
      <c r="K16" s="386">
        <f xml:space="preserve"> Inputs!K$40</f>
        <v>106.9</v>
      </c>
      <c r="L16" s="386">
        <f xml:space="preserve"> Inputs!L$40</f>
        <v>108.5</v>
      </c>
      <c r="M16" s="386">
        <f xml:space="preserve"> Inputs!M$40</f>
        <v>109.1</v>
      </c>
      <c r="N16" s="386">
        <f xml:space="preserve"> Inputs!N$40</f>
        <v>114.1</v>
      </c>
      <c r="O16" s="386">
        <f xml:space="preserve"> Inputs!O$40</f>
        <v>124.8</v>
      </c>
      <c r="P16" s="386">
        <f xml:space="preserve"> Inputs!P$40</f>
        <v>131.4</v>
      </c>
      <c r="Q16" s="386">
        <f xml:space="preserve"> Inputs!Q$40</f>
        <v>135.4</v>
      </c>
      <c r="R16" s="386">
        <f xml:space="preserve"> Inputs!R$40</f>
        <v>0</v>
      </c>
      <c r="S16" s="419">
        <f xml:space="preserve"> Inputs!S$40</f>
        <v>0</v>
      </c>
      <c r="T16" s="387"/>
      <c r="U16" s="387"/>
      <c r="V16" s="387"/>
      <c r="W16" s="387"/>
      <c r="X16" s="387"/>
      <c r="Y16" s="387"/>
    </row>
    <row r="17" spans="1:25" s="388" customFormat="1">
      <c r="A17" s="383"/>
      <c r="B17" s="384"/>
      <c r="C17" s="385"/>
      <c r="D17" s="383"/>
      <c r="E17" s="386" t="str">
        <f xml:space="preserve"> Inputs!E$41</f>
        <v>CPIH for December</v>
      </c>
      <c r="F17" s="386">
        <f xml:space="preserve"> Inputs!F$41</f>
        <v>0</v>
      </c>
      <c r="G17" s="386" t="str">
        <f xml:space="preserve"> Inputs!G$41</f>
        <v>index</v>
      </c>
      <c r="H17" s="419">
        <f xml:space="preserve"> Inputs!H$41</f>
        <v>0</v>
      </c>
      <c r="I17" s="419">
        <f xml:space="preserve"> Inputs!I$41</f>
        <v>0</v>
      </c>
      <c r="J17" s="386">
        <f xml:space="preserve"> Inputs!J$41</f>
        <v>105</v>
      </c>
      <c r="K17" s="386">
        <f xml:space="preserve"> Inputs!K$41</f>
        <v>107.1</v>
      </c>
      <c r="L17" s="386">
        <f xml:space="preserve"> Inputs!L$41</f>
        <v>108.5</v>
      </c>
      <c r="M17" s="386">
        <f xml:space="preserve"> Inputs!M$41</f>
        <v>109.4</v>
      </c>
      <c r="N17" s="386">
        <f xml:space="preserve"> Inputs!N$41</f>
        <v>114.7</v>
      </c>
      <c r="O17" s="386">
        <f xml:space="preserve"> Inputs!O$41</f>
        <v>125.3</v>
      </c>
      <c r="P17" s="386">
        <f xml:space="preserve"> Inputs!P$41</f>
        <v>132</v>
      </c>
      <c r="Q17" s="386">
        <f xml:space="preserve"> Inputs!Q$41</f>
        <v>136.1</v>
      </c>
      <c r="R17" s="386">
        <f xml:space="preserve"> Inputs!R$41</f>
        <v>0</v>
      </c>
      <c r="S17" s="419">
        <f xml:space="preserve"> Inputs!S$41</f>
        <v>0</v>
      </c>
      <c r="T17" s="387"/>
      <c r="U17" s="387"/>
      <c r="V17" s="387"/>
      <c r="W17" s="387"/>
      <c r="X17" s="387"/>
      <c r="Y17" s="387"/>
    </row>
    <row r="18" spans="1:25" s="388" customFormat="1">
      <c r="A18" s="383"/>
      <c r="B18" s="384"/>
      <c r="C18" s="385"/>
      <c r="D18" s="383"/>
      <c r="E18" s="386" t="str">
        <f xml:space="preserve"> Inputs!E$42</f>
        <v>CPIH for January</v>
      </c>
      <c r="F18" s="386">
        <f xml:space="preserve"> Inputs!F$42</f>
        <v>0</v>
      </c>
      <c r="G18" s="386" t="str">
        <f xml:space="preserve"> Inputs!G$42</f>
        <v>index</v>
      </c>
      <c r="H18" s="419">
        <f xml:space="preserve"> Inputs!H$42</f>
        <v>0</v>
      </c>
      <c r="I18" s="419">
        <f xml:space="preserve"> Inputs!I$42</f>
        <v>0</v>
      </c>
      <c r="J18" s="386">
        <f xml:space="preserve"> Inputs!J$42</f>
        <v>104.5</v>
      </c>
      <c r="K18" s="386">
        <f xml:space="preserve"> Inputs!K$42</f>
        <v>106.4</v>
      </c>
      <c r="L18" s="386">
        <f xml:space="preserve"> Inputs!L$42</f>
        <v>108.3</v>
      </c>
      <c r="M18" s="386">
        <f xml:space="preserve"> Inputs!M$42</f>
        <v>109.3</v>
      </c>
      <c r="N18" s="386">
        <f xml:space="preserve"> Inputs!N$42</f>
        <v>114.6</v>
      </c>
      <c r="O18" s="386">
        <f xml:space="preserve"> Inputs!O$42</f>
        <v>124.8</v>
      </c>
      <c r="P18" s="386">
        <f xml:space="preserve"> Inputs!P$42</f>
        <v>130.80000000000001</v>
      </c>
      <c r="Q18" s="386">
        <f xml:space="preserve"> Inputs!Q$42</f>
        <v>133.80000000000001</v>
      </c>
      <c r="R18" s="386">
        <f xml:space="preserve"> Inputs!R$42</f>
        <v>0</v>
      </c>
      <c r="S18" s="419">
        <f xml:space="preserve"> Inputs!S$42</f>
        <v>0</v>
      </c>
      <c r="T18" s="387"/>
      <c r="U18" s="387"/>
      <c r="V18" s="387"/>
      <c r="W18" s="387"/>
      <c r="X18" s="387"/>
      <c r="Y18" s="387"/>
    </row>
    <row r="19" spans="1:25" s="388" customFormat="1">
      <c r="A19" s="383"/>
      <c r="B19" s="384"/>
      <c r="C19" s="385"/>
      <c r="D19" s="383"/>
      <c r="E19" s="386" t="str">
        <f xml:space="preserve"> Inputs!E$43</f>
        <v>CPIH for February</v>
      </c>
      <c r="F19" s="386">
        <f xml:space="preserve"> Inputs!F$43</f>
        <v>0</v>
      </c>
      <c r="G19" s="386" t="str">
        <f xml:space="preserve"> Inputs!G$43</f>
        <v>index</v>
      </c>
      <c r="H19" s="419">
        <f xml:space="preserve"> Inputs!H$43</f>
        <v>0</v>
      </c>
      <c r="I19" s="419">
        <f xml:space="preserve"> Inputs!I$43</f>
        <v>0</v>
      </c>
      <c r="J19" s="386">
        <f xml:space="preserve"> Inputs!J$43</f>
        <v>104.9</v>
      </c>
      <c r="K19" s="386">
        <f xml:space="preserve"> Inputs!K$43</f>
        <v>106.8</v>
      </c>
      <c r="L19" s="386">
        <f xml:space="preserve"> Inputs!L$43</f>
        <v>108.6</v>
      </c>
      <c r="M19" s="386">
        <f xml:space="preserve"> Inputs!M$43</f>
        <v>109.4</v>
      </c>
      <c r="N19" s="386">
        <f xml:space="preserve"> Inputs!N$43</f>
        <v>115.4</v>
      </c>
      <c r="O19" s="386">
        <f xml:space="preserve"> Inputs!O$43</f>
        <v>126</v>
      </c>
      <c r="P19" s="386">
        <f xml:space="preserve"> Inputs!P$43</f>
        <v>132.1</v>
      </c>
      <c r="Q19" s="386">
        <f xml:space="preserve"> Inputs!Q$43</f>
        <v>135.19999999999999</v>
      </c>
      <c r="R19" s="386">
        <f xml:space="preserve"> Inputs!R$43</f>
        <v>0</v>
      </c>
      <c r="S19" s="419">
        <f xml:space="preserve"> Inputs!S$43</f>
        <v>0</v>
      </c>
      <c r="T19" s="387"/>
      <c r="U19" s="387"/>
      <c r="V19" s="387"/>
      <c r="W19" s="387"/>
      <c r="X19" s="387"/>
      <c r="Y19" s="387"/>
    </row>
    <row r="20" spans="1:25" s="388" customFormat="1">
      <c r="A20" s="383"/>
      <c r="B20" s="384"/>
      <c r="C20" s="385"/>
      <c r="D20" s="383"/>
      <c r="E20" s="386" t="str">
        <f xml:space="preserve"> Inputs!E$44</f>
        <v>CPIH for March</v>
      </c>
      <c r="F20" s="386">
        <f xml:space="preserve"> Inputs!F$44</f>
        <v>0</v>
      </c>
      <c r="G20" s="386" t="str">
        <f xml:space="preserve"> Inputs!G$44</f>
        <v>index</v>
      </c>
      <c r="H20" s="419">
        <f xml:space="preserve"> Inputs!H$44</f>
        <v>0</v>
      </c>
      <c r="I20" s="419">
        <f xml:space="preserve"> Inputs!I$44</f>
        <v>0</v>
      </c>
      <c r="J20" s="386">
        <f xml:space="preserve"> Inputs!J$44</f>
        <v>105.1</v>
      </c>
      <c r="K20" s="386">
        <f xml:space="preserve"> Inputs!K$44</f>
        <v>107</v>
      </c>
      <c r="L20" s="386">
        <f xml:space="preserve"> Inputs!L$44</f>
        <v>108.6</v>
      </c>
      <c r="M20" s="386">
        <f xml:space="preserve"> Inputs!M$44</f>
        <v>109.7</v>
      </c>
      <c r="N20" s="386">
        <f xml:space="preserve"> Inputs!N$44</f>
        <v>116.5</v>
      </c>
      <c r="O20" s="386">
        <f xml:space="preserve"> Inputs!O$44</f>
        <v>126.8</v>
      </c>
      <c r="P20" s="386">
        <f xml:space="preserve"> Inputs!P$44</f>
        <v>132.9</v>
      </c>
      <c r="Q20" s="386">
        <f xml:space="preserve"> Inputs!Q$44</f>
        <v>136</v>
      </c>
      <c r="R20" s="386">
        <f xml:space="preserve"> Inputs!R$44</f>
        <v>0</v>
      </c>
      <c r="S20" s="419">
        <f xml:space="preserve"> Inputs!S$44</f>
        <v>0</v>
      </c>
      <c r="T20" s="387"/>
      <c r="U20" s="387"/>
      <c r="V20" s="387"/>
      <c r="W20" s="387"/>
      <c r="X20" s="387"/>
      <c r="Y20" s="387"/>
    </row>
    <row r="21" spans="1:25" s="388" customFormat="1">
      <c r="A21" s="383"/>
      <c r="B21" s="384"/>
      <c r="C21" s="385"/>
      <c r="D21" s="383"/>
      <c r="E21" s="385"/>
      <c r="F21" s="385"/>
      <c r="G21" s="385"/>
      <c r="H21" s="385"/>
      <c r="I21" s="385"/>
      <c r="J21" s="385"/>
      <c r="K21" s="385"/>
      <c r="L21" s="385"/>
      <c r="M21" s="385"/>
      <c r="N21" s="385"/>
      <c r="O21" s="385"/>
      <c r="P21" s="385"/>
      <c r="Q21" s="385"/>
      <c r="R21" s="385"/>
      <c r="S21" s="385"/>
      <c r="T21" s="387"/>
      <c r="U21" s="387"/>
      <c r="V21" s="387"/>
      <c r="W21" s="387"/>
      <c r="X21" s="387"/>
      <c r="Y21" s="387"/>
    </row>
    <row r="22" spans="1:25" s="436" customFormat="1">
      <c r="A22" s="433"/>
      <c r="B22" s="433"/>
      <c r="C22" s="434"/>
      <c r="D22" s="209"/>
      <c r="E22" s="209" t="str">
        <f xml:space="preserve"> Inputs!E$46</f>
        <v>CPIH: Forecast Annual Increase</v>
      </c>
      <c r="F22" s="209">
        <f xml:space="preserve"> Inputs!F$46</f>
        <v>0.02</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35"/>
      <c r="U22" s="435"/>
      <c r="V22" s="435"/>
      <c r="W22" s="435"/>
      <c r="X22" s="435"/>
      <c r="Y22" s="435"/>
    </row>
    <row r="23" spans="1:25" s="374" customFormat="1">
      <c r="A23" s="389"/>
      <c r="B23" s="389"/>
      <c r="C23" s="390"/>
      <c r="D23" s="267"/>
      <c r="E23" s="391"/>
      <c r="F23" s="392"/>
      <c r="G23" s="267"/>
      <c r="H23" s="289"/>
      <c r="I23" s="289"/>
      <c r="J23" s="303"/>
      <c r="K23" s="303"/>
      <c r="L23" s="303"/>
      <c r="M23" s="303"/>
      <c r="N23" s="303"/>
      <c r="O23" s="303"/>
      <c r="P23" s="303"/>
      <c r="Q23" s="303"/>
      <c r="R23" s="303"/>
      <c r="S23" s="303"/>
      <c r="T23" s="289"/>
      <c r="U23" s="289"/>
      <c r="V23" s="289"/>
      <c r="W23" s="289"/>
      <c r="X23" s="289"/>
      <c r="Y23" s="289"/>
    </row>
    <row r="24" spans="1:25" s="374" customFormat="1">
      <c r="A24" s="389"/>
      <c r="B24" s="389"/>
      <c r="C24" s="390"/>
      <c r="D24" s="267"/>
      <c r="E24" s="380" t="s">
        <v>147</v>
      </c>
      <c r="F24" s="392"/>
      <c r="G24" s="267" t="s">
        <v>148</v>
      </c>
      <c r="H24" s="289"/>
      <c r="I24" s="289"/>
      <c r="J24" s="303">
        <f t="shared" ref="J24:J35" si="0" xml:space="preserve"> IF(J9 &gt; 0, J9, I24 * (1 + $F$22))</f>
        <v>103.2</v>
      </c>
      <c r="K24" s="303">
        <f t="shared" ref="K24:S24" si="1" xml:space="preserve"> IF(K9 &gt; 0, K9, J24 * (1 + $F$22))</f>
        <v>105.5</v>
      </c>
      <c r="L24" s="303">
        <f t="shared" si="1"/>
        <v>107.6</v>
      </c>
      <c r="M24" s="303">
        <f t="shared" si="1"/>
        <v>108.6</v>
      </c>
      <c r="N24" s="303">
        <f t="shared" si="1"/>
        <v>110.4</v>
      </c>
      <c r="O24" s="303">
        <f t="shared" si="1"/>
        <v>119</v>
      </c>
      <c r="P24" s="303">
        <f t="shared" si="1"/>
        <v>128.80000000000001</v>
      </c>
      <c r="Q24" s="303">
        <f t="shared" si="1"/>
        <v>133.9</v>
      </c>
      <c r="R24" s="303">
        <f t="shared" si="1"/>
        <v>136.578</v>
      </c>
      <c r="S24" s="303">
        <f t="shared" si="1"/>
        <v>139.30956</v>
      </c>
      <c r="T24" s="289"/>
      <c r="U24" s="289"/>
      <c r="V24" s="289"/>
      <c r="W24" s="289"/>
      <c r="X24" s="289"/>
      <c r="Y24" s="289"/>
    </row>
    <row r="25" spans="1:25" s="374" customFormat="1">
      <c r="A25" s="389"/>
      <c r="B25" s="389"/>
      <c r="C25" s="390"/>
      <c r="D25" s="267"/>
      <c r="E25" s="380" t="s">
        <v>149</v>
      </c>
      <c r="F25" s="392"/>
      <c r="G25" s="267" t="s">
        <v>148</v>
      </c>
      <c r="H25" s="289"/>
      <c r="I25" s="289"/>
      <c r="J25" s="303">
        <f t="shared" si="0"/>
        <v>103.5</v>
      </c>
      <c r="K25" s="303">
        <f t="shared" ref="K25:S25" si="2" xml:space="preserve"> IF(K10 &gt; 0, K10, J25 * (1 + $F$22))</f>
        <v>105.9</v>
      </c>
      <c r="L25" s="303">
        <f t="shared" si="2"/>
        <v>107.9</v>
      </c>
      <c r="M25" s="303">
        <f t="shared" si="2"/>
        <v>108.6</v>
      </c>
      <c r="N25" s="303">
        <f t="shared" si="2"/>
        <v>111</v>
      </c>
      <c r="O25" s="303">
        <f t="shared" si="2"/>
        <v>119.7</v>
      </c>
      <c r="P25" s="303">
        <f t="shared" si="2"/>
        <v>129.5</v>
      </c>
      <c r="Q25" s="303">
        <f t="shared" si="2"/>
        <v>134.69999999999999</v>
      </c>
      <c r="R25" s="303">
        <f t="shared" si="2"/>
        <v>137.39399999999998</v>
      </c>
      <c r="S25" s="303">
        <f t="shared" si="2"/>
        <v>140.14187999999999</v>
      </c>
      <c r="T25" s="289"/>
      <c r="U25" s="289"/>
      <c r="V25" s="289"/>
      <c r="W25" s="289"/>
      <c r="X25" s="289"/>
      <c r="Y25" s="289"/>
    </row>
    <row r="26" spans="1:25" s="374" customFormat="1">
      <c r="A26" s="389"/>
      <c r="B26" s="389"/>
      <c r="C26" s="390"/>
      <c r="D26" s="267"/>
      <c r="E26" s="380" t="s">
        <v>150</v>
      </c>
      <c r="F26" s="392"/>
      <c r="G26" s="267" t="s">
        <v>148</v>
      </c>
      <c r="H26" s="289"/>
      <c r="I26" s="289"/>
      <c r="J26" s="303">
        <f t="shared" si="0"/>
        <v>103.5</v>
      </c>
      <c r="K26" s="303">
        <f t="shared" ref="K26:S26" si="3" xml:space="preserve"> IF(K11 &gt; 0, K11, J26 * (1 + $F$22))</f>
        <v>105.9</v>
      </c>
      <c r="L26" s="303">
        <f t="shared" si="3"/>
        <v>107.9</v>
      </c>
      <c r="M26" s="303">
        <f t="shared" si="3"/>
        <v>108.8</v>
      </c>
      <c r="N26" s="303">
        <f t="shared" si="3"/>
        <v>111.4</v>
      </c>
      <c r="O26" s="303">
        <f t="shared" si="3"/>
        <v>120.5</v>
      </c>
      <c r="P26" s="303">
        <f t="shared" si="3"/>
        <v>130.4</v>
      </c>
      <c r="Q26" s="303">
        <f t="shared" si="3"/>
        <v>135.6</v>
      </c>
      <c r="R26" s="303">
        <f t="shared" si="3"/>
        <v>138.31199999999998</v>
      </c>
      <c r="S26" s="303">
        <f t="shared" si="3"/>
        <v>141.07823999999999</v>
      </c>
      <c r="T26" s="289"/>
      <c r="U26" s="289"/>
      <c r="V26" s="289"/>
      <c r="W26" s="289"/>
      <c r="X26" s="289"/>
      <c r="Y26" s="289"/>
    </row>
    <row r="27" spans="1:25" s="374" customFormat="1">
      <c r="A27" s="389"/>
      <c r="B27" s="389"/>
      <c r="C27" s="390"/>
      <c r="D27" s="267"/>
      <c r="E27" s="380" t="s">
        <v>151</v>
      </c>
      <c r="F27" s="392"/>
      <c r="G27" s="267" t="s">
        <v>148</v>
      </c>
      <c r="H27" s="289"/>
      <c r="I27" s="289"/>
      <c r="J27" s="303">
        <f t="shared" si="0"/>
        <v>103.5</v>
      </c>
      <c r="K27" s="303">
        <f t="shared" ref="K27:S27" si="4" xml:space="preserve"> IF(K12 &gt; 0, K12, J27 * (1 + $F$22))</f>
        <v>105.9</v>
      </c>
      <c r="L27" s="303">
        <f t="shared" si="4"/>
        <v>108</v>
      </c>
      <c r="M27" s="303">
        <f t="shared" si="4"/>
        <v>109.2</v>
      </c>
      <c r="N27" s="303">
        <f t="shared" si="4"/>
        <v>111.4</v>
      </c>
      <c r="O27" s="303">
        <f t="shared" si="4"/>
        <v>121.2</v>
      </c>
      <c r="P27" s="303">
        <f t="shared" si="4"/>
        <v>129.6</v>
      </c>
      <c r="Q27" s="303">
        <f t="shared" si="4"/>
        <v>134.4</v>
      </c>
      <c r="R27" s="303">
        <f t="shared" si="4"/>
        <v>137.08800000000002</v>
      </c>
      <c r="S27" s="303">
        <f t="shared" si="4"/>
        <v>139.82976000000002</v>
      </c>
      <c r="T27" s="289"/>
      <c r="U27" s="289"/>
      <c r="V27" s="289"/>
      <c r="W27" s="289"/>
      <c r="X27" s="289"/>
      <c r="Y27" s="289"/>
    </row>
    <row r="28" spans="1:25" s="374" customFormat="1">
      <c r="A28" s="389"/>
      <c r="B28" s="389"/>
      <c r="C28" s="390"/>
      <c r="D28" s="267"/>
      <c r="E28" s="380" t="s">
        <v>152</v>
      </c>
      <c r="F28" s="392"/>
      <c r="G28" s="267" t="s">
        <v>148</v>
      </c>
      <c r="H28" s="289"/>
      <c r="I28" s="289"/>
      <c r="J28" s="303">
        <f t="shared" si="0"/>
        <v>104</v>
      </c>
      <c r="K28" s="303">
        <f t="shared" ref="K28:S28" si="5" xml:space="preserve"> IF(K13 &gt; 0, K13, J28 * (1 + $F$22))</f>
        <v>106.5</v>
      </c>
      <c r="L28" s="303">
        <f t="shared" si="5"/>
        <v>108.3</v>
      </c>
      <c r="M28" s="303">
        <f t="shared" si="5"/>
        <v>108.8</v>
      </c>
      <c r="N28" s="303">
        <f t="shared" si="5"/>
        <v>112.1</v>
      </c>
      <c r="O28" s="303">
        <f t="shared" si="5"/>
        <v>121.8</v>
      </c>
      <c r="P28" s="303">
        <f t="shared" si="5"/>
        <v>130.30000000000001</v>
      </c>
      <c r="Q28" s="303">
        <f t="shared" si="5"/>
        <v>135.1</v>
      </c>
      <c r="R28" s="303">
        <f t="shared" si="5"/>
        <v>137.80199999999999</v>
      </c>
      <c r="S28" s="303">
        <f t="shared" si="5"/>
        <v>140.55804000000001</v>
      </c>
      <c r="T28" s="289"/>
      <c r="U28" s="289"/>
      <c r="V28" s="289"/>
      <c r="W28" s="289"/>
      <c r="X28" s="289"/>
      <c r="Y28" s="289"/>
    </row>
    <row r="29" spans="1:25" s="374" customFormat="1">
      <c r="A29" s="389"/>
      <c r="B29" s="389"/>
      <c r="C29" s="390"/>
      <c r="D29" s="267"/>
      <c r="E29" s="380" t="s">
        <v>153</v>
      </c>
      <c r="F29" s="392"/>
      <c r="G29" s="267" t="s">
        <v>148</v>
      </c>
      <c r="H29" s="289"/>
      <c r="I29" s="289"/>
      <c r="J29" s="303">
        <f t="shared" si="0"/>
        <v>104.3</v>
      </c>
      <c r="K29" s="303">
        <f t="shared" ref="K29:S29" si="6" xml:space="preserve"> IF(K14 &gt; 0, K14, J29 * (1 + $F$22))</f>
        <v>106.6</v>
      </c>
      <c r="L29" s="303">
        <f t="shared" si="6"/>
        <v>108.4</v>
      </c>
      <c r="M29" s="303">
        <f t="shared" si="6"/>
        <v>109.2</v>
      </c>
      <c r="N29" s="303">
        <f t="shared" si="6"/>
        <v>112.4</v>
      </c>
      <c r="O29" s="303">
        <f t="shared" si="6"/>
        <v>122.3</v>
      </c>
      <c r="P29" s="303">
        <f t="shared" si="6"/>
        <v>130.80000000000001</v>
      </c>
      <c r="Q29" s="303">
        <f t="shared" si="6"/>
        <v>135.69999999999999</v>
      </c>
      <c r="R29" s="303">
        <f t="shared" si="6"/>
        <v>138.41399999999999</v>
      </c>
      <c r="S29" s="303">
        <f t="shared" si="6"/>
        <v>141.18227999999999</v>
      </c>
      <c r="T29" s="289"/>
      <c r="U29" s="289"/>
      <c r="V29" s="289"/>
      <c r="W29" s="289"/>
      <c r="X29" s="289"/>
      <c r="Y29" s="289"/>
    </row>
    <row r="30" spans="1:25" s="374" customFormat="1">
      <c r="A30" s="389"/>
      <c r="B30" s="389"/>
      <c r="C30" s="390"/>
      <c r="D30" s="267"/>
      <c r="E30" s="380" t="s">
        <v>154</v>
      </c>
      <c r="F30" s="392"/>
      <c r="G30" s="267" t="s">
        <v>148</v>
      </c>
      <c r="H30" s="289"/>
      <c r="I30" s="289"/>
      <c r="J30" s="303">
        <f t="shared" si="0"/>
        <v>104.4</v>
      </c>
      <c r="K30" s="303">
        <f t="shared" ref="K30:S30" si="7" xml:space="preserve"> IF(K15 &gt; 0, K15, J30 * (1 + $F$22))</f>
        <v>106.7</v>
      </c>
      <c r="L30" s="303">
        <f t="shared" si="7"/>
        <v>108.3</v>
      </c>
      <c r="M30" s="303">
        <f t="shared" si="7"/>
        <v>109.2</v>
      </c>
      <c r="N30" s="303">
        <f t="shared" si="7"/>
        <v>113.4</v>
      </c>
      <c r="O30" s="303">
        <f t="shared" si="7"/>
        <v>124.3</v>
      </c>
      <c r="P30" s="303">
        <f t="shared" si="7"/>
        <v>130.9</v>
      </c>
      <c r="Q30" s="303">
        <f t="shared" si="7"/>
        <v>134.9</v>
      </c>
      <c r="R30" s="303">
        <f t="shared" si="7"/>
        <v>137.59800000000001</v>
      </c>
      <c r="S30" s="303">
        <f t="shared" si="7"/>
        <v>140.34996000000001</v>
      </c>
      <c r="T30" s="289"/>
      <c r="U30" s="289"/>
      <c r="V30" s="289"/>
      <c r="W30" s="289"/>
      <c r="X30" s="289"/>
      <c r="Y30" s="289"/>
    </row>
    <row r="31" spans="1:25" s="374" customFormat="1">
      <c r="A31" s="389"/>
      <c r="B31" s="389"/>
      <c r="C31" s="390"/>
      <c r="D31" s="267"/>
      <c r="E31" s="393" t="s">
        <v>155</v>
      </c>
      <c r="F31" s="392"/>
      <c r="G31" s="267" t="s">
        <v>148</v>
      </c>
      <c r="H31" s="289"/>
      <c r="I31" s="289"/>
      <c r="J31" s="303">
        <f t="shared" si="0"/>
        <v>104.7</v>
      </c>
      <c r="K31" s="303">
        <f t="shared" ref="K31:S31" si="8" xml:space="preserve"> IF(K16 &gt; 0, K16, J31 * (1 + $F$22))</f>
        <v>106.9</v>
      </c>
      <c r="L31" s="303">
        <f t="shared" si="8"/>
        <v>108.5</v>
      </c>
      <c r="M31" s="303">
        <f t="shared" si="8"/>
        <v>109.1</v>
      </c>
      <c r="N31" s="303">
        <f t="shared" si="8"/>
        <v>114.1</v>
      </c>
      <c r="O31" s="303">
        <f t="shared" si="8"/>
        <v>124.8</v>
      </c>
      <c r="P31" s="303">
        <f t="shared" si="8"/>
        <v>131.4</v>
      </c>
      <c r="Q31" s="303">
        <f t="shared" si="8"/>
        <v>135.4</v>
      </c>
      <c r="R31" s="303">
        <f t="shared" si="8"/>
        <v>138.108</v>
      </c>
      <c r="S31" s="303">
        <f t="shared" si="8"/>
        <v>140.87016</v>
      </c>
      <c r="T31" s="289"/>
      <c r="U31" s="289"/>
      <c r="V31" s="289"/>
      <c r="W31" s="289"/>
      <c r="X31" s="289"/>
      <c r="Y31" s="289"/>
    </row>
    <row r="32" spans="1:25" s="374" customFormat="1">
      <c r="A32" s="389"/>
      <c r="B32" s="389"/>
      <c r="C32" s="390"/>
      <c r="D32" s="267"/>
      <c r="E32" s="380" t="s">
        <v>156</v>
      </c>
      <c r="F32" s="392"/>
      <c r="G32" s="267" t="s">
        <v>148</v>
      </c>
      <c r="H32" s="289"/>
      <c r="I32" s="289"/>
      <c r="J32" s="303">
        <f t="shared" si="0"/>
        <v>105</v>
      </c>
      <c r="K32" s="303">
        <f t="shared" ref="K32:S32" si="9" xml:space="preserve"> IF(K17 &gt; 0, K17, J32 * (1 + $F$22))</f>
        <v>107.1</v>
      </c>
      <c r="L32" s="303">
        <f t="shared" si="9"/>
        <v>108.5</v>
      </c>
      <c r="M32" s="303">
        <f t="shared" si="9"/>
        <v>109.4</v>
      </c>
      <c r="N32" s="303">
        <f t="shared" si="9"/>
        <v>114.7</v>
      </c>
      <c r="O32" s="303">
        <f t="shared" si="9"/>
        <v>125.3</v>
      </c>
      <c r="P32" s="303">
        <f t="shared" si="9"/>
        <v>132</v>
      </c>
      <c r="Q32" s="303">
        <f t="shared" si="9"/>
        <v>136.1</v>
      </c>
      <c r="R32" s="303">
        <f t="shared" si="9"/>
        <v>138.822</v>
      </c>
      <c r="S32" s="303">
        <f t="shared" si="9"/>
        <v>141.59844000000001</v>
      </c>
      <c r="T32" s="289"/>
      <c r="U32" s="289"/>
      <c r="V32" s="289"/>
      <c r="W32" s="289"/>
      <c r="X32" s="289"/>
      <c r="Y32" s="289"/>
    </row>
    <row r="33" spans="1:25" s="374" customFormat="1">
      <c r="A33" s="389"/>
      <c r="B33" s="389"/>
      <c r="C33" s="390"/>
      <c r="D33" s="267"/>
      <c r="E33" s="380" t="s">
        <v>157</v>
      </c>
      <c r="F33" s="392"/>
      <c r="G33" s="267" t="s">
        <v>148</v>
      </c>
      <c r="H33" s="289"/>
      <c r="I33" s="289"/>
      <c r="J33" s="303">
        <f t="shared" si="0"/>
        <v>104.5</v>
      </c>
      <c r="K33" s="303">
        <f t="shared" ref="K33:S33" si="10" xml:space="preserve"> IF(K18 &gt; 0, K18, J33 * (1 + $F$22))</f>
        <v>106.4</v>
      </c>
      <c r="L33" s="303">
        <f t="shared" si="10"/>
        <v>108.3</v>
      </c>
      <c r="M33" s="303">
        <f t="shared" si="10"/>
        <v>109.3</v>
      </c>
      <c r="N33" s="303">
        <f t="shared" si="10"/>
        <v>114.6</v>
      </c>
      <c r="O33" s="303">
        <f t="shared" si="10"/>
        <v>124.8</v>
      </c>
      <c r="P33" s="303">
        <f t="shared" si="10"/>
        <v>130.80000000000001</v>
      </c>
      <c r="Q33" s="303">
        <f t="shared" si="10"/>
        <v>133.80000000000001</v>
      </c>
      <c r="R33" s="303">
        <f t="shared" si="10"/>
        <v>136.47600000000003</v>
      </c>
      <c r="S33" s="303">
        <f t="shared" si="10"/>
        <v>139.20552000000004</v>
      </c>
      <c r="T33" s="289"/>
      <c r="U33" s="289"/>
      <c r="V33" s="289"/>
      <c r="W33" s="289"/>
      <c r="X33" s="289"/>
      <c r="Y33" s="289"/>
    </row>
    <row r="34" spans="1:25" s="374" customFormat="1">
      <c r="A34" s="389"/>
      <c r="B34" s="389"/>
      <c r="C34" s="390"/>
      <c r="D34" s="267"/>
      <c r="E34" s="380" t="s">
        <v>158</v>
      </c>
      <c r="F34" s="392"/>
      <c r="G34" s="267" t="s">
        <v>148</v>
      </c>
      <c r="H34" s="289"/>
      <c r="I34" s="289"/>
      <c r="J34" s="303">
        <f t="shared" si="0"/>
        <v>104.9</v>
      </c>
      <c r="K34" s="303">
        <f t="shared" ref="K34:S34" si="11" xml:space="preserve"> IF(K19 &gt; 0, K19, J34 * (1 + $F$22))</f>
        <v>106.8</v>
      </c>
      <c r="L34" s="303">
        <f t="shared" si="11"/>
        <v>108.6</v>
      </c>
      <c r="M34" s="303">
        <f t="shared" si="11"/>
        <v>109.4</v>
      </c>
      <c r="N34" s="303">
        <f t="shared" si="11"/>
        <v>115.4</v>
      </c>
      <c r="O34" s="303">
        <f t="shared" si="11"/>
        <v>126</v>
      </c>
      <c r="P34" s="303">
        <f t="shared" si="11"/>
        <v>132.1</v>
      </c>
      <c r="Q34" s="303">
        <f t="shared" si="11"/>
        <v>135.19999999999999</v>
      </c>
      <c r="R34" s="303">
        <f t="shared" si="11"/>
        <v>137.904</v>
      </c>
      <c r="S34" s="303">
        <f t="shared" si="11"/>
        <v>140.66208</v>
      </c>
      <c r="T34" s="289"/>
      <c r="U34" s="289"/>
      <c r="V34" s="289"/>
      <c r="W34" s="289"/>
      <c r="X34" s="289"/>
      <c r="Y34" s="289"/>
    </row>
    <row r="35" spans="1:25" s="374" customFormat="1">
      <c r="A35" s="389"/>
      <c r="B35" s="389"/>
      <c r="C35" s="390"/>
      <c r="D35" s="267"/>
      <c r="E35" s="380" t="s">
        <v>159</v>
      </c>
      <c r="F35" s="392"/>
      <c r="G35" s="267" t="s">
        <v>148</v>
      </c>
      <c r="H35" s="289"/>
      <c r="I35" s="289"/>
      <c r="J35" s="303">
        <f t="shared" si="0"/>
        <v>105.1</v>
      </c>
      <c r="K35" s="303">
        <f t="shared" ref="K35:S35" si="12" xml:space="preserve"> IF(K20 &gt; 0, K20, J35 * (1 + $F$22))</f>
        <v>107</v>
      </c>
      <c r="L35" s="303">
        <f t="shared" si="12"/>
        <v>108.6</v>
      </c>
      <c r="M35" s="303">
        <f t="shared" si="12"/>
        <v>109.7</v>
      </c>
      <c r="N35" s="303">
        <f t="shared" si="12"/>
        <v>116.5</v>
      </c>
      <c r="O35" s="303">
        <f t="shared" si="12"/>
        <v>126.8</v>
      </c>
      <c r="P35" s="303">
        <f t="shared" si="12"/>
        <v>132.9</v>
      </c>
      <c r="Q35" s="303">
        <f t="shared" si="12"/>
        <v>136</v>
      </c>
      <c r="R35" s="303">
        <f t="shared" si="12"/>
        <v>138.72</v>
      </c>
      <c r="S35" s="303">
        <f t="shared" si="12"/>
        <v>141.49440000000001</v>
      </c>
      <c r="T35" s="289"/>
      <c r="U35" s="289"/>
      <c r="V35" s="289"/>
      <c r="W35" s="289"/>
      <c r="X35" s="289"/>
      <c r="Y35" s="289"/>
    </row>
    <row r="36" spans="1:25" s="399" customFormat="1">
      <c r="A36" s="375"/>
      <c r="B36" s="394"/>
      <c r="C36" s="394"/>
      <c r="D36" s="370"/>
      <c r="E36" s="380" t="s">
        <v>196</v>
      </c>
      <c r="F36" s="395"/>
      <c r="G36" s="396" t="s">
        <v>148</v>
      </c>
      <c r="H36" s="397"/>
      <c r="I36" s="370"/>
      <c r="J36" s="303">
        <f xml:space="preserve"> AVERAGE( J24:J35 )</f>
        <v>104.21666666666665</v>
      </c>
      <c r="K36" s="303">
        <f t="shared" ref="K36:S36" si="13" xml:space="preserve"> AVERAGE( K24:K35 )</f>
        <v>106.43333333333334</v>
      </c>
      <c r="L36" s="303">
        <f t="shared" si="13"/>
        <v>108.24166666666663</v>
      </c>
      <c r="M36" s="303">
        <f t="shared" si="13"/>
        <v>109.10833333333335</v>
      </c>
      <c r="N36" s="303">
        <f t="shared" si="13"/>
        <v>113.11666666666667</v>
      </c>
      <c r="O36" s="303">
        <f t="shared" si="13"/>
        <v>123.04166666666664</v>
      </c>
      <c r="P36" s="303">
        <f t="shared" si="13"/>
        <v>130.79166666666666</v>
      </c>
      <c r="Q36" s="303">
        <f t="shared" si="13"/>
        <v>135.06666666666666</v>
      </c>
      <c r="R36" s="303">
        <f t="shared" si="13"/>
        <v>137.768</v>
      </c>
      <c r="S36" s="303">
        <f t="shared" si="13"/>
        <v>140.52336</v>
      </c>
      <c r="T36" s="398"/>
      <c r="U36" s="398"/>
      <c r="V36" s="370"/>
      <c r="W36" s="370"/>
      <c r="X36" s="370"/>
      <c r="Y36" s="370"/>
    </row>
    <row r="37" spans="1:25" s="374" customFormat="1">
      <c r="A37" s="389"/>
      <c r="B37" s="389"/>
      <c r="C37" s="390"/>
      <c r="D37" s="267"/>
      <c r="E37" s="400"/>
      <c r="F37" s="392"/>
      <c r="G37" s="267"/>
      <c r="H37" s="289"/>
      <c r="I37" s="289"/>
      <c r="J37" s="303"/>
      <c r="K37" s="303"/>
      <c r="L37" s="303"/>
      <c r="M37" s="303"/>
      <c r="N37" s="303"/>
      <c r="O37" s="303"/>
      <c r="P37" s="303"/>
      <c r="Q37" s="303"/>
      <c r="R37" s="303"/>
      <c r="S37" s="303"/>
      <c r="T37" s="289"/>
      <c r="U37" s="289"/>
      <c r="V37" s="289"/>
      <c r="W37" s="289"/>
      <c r="X37" s="289"/>
      <c r="Y37" s="289"/>
    </row>
    <row r="38" spans="1:25" s="402" customFormat="1">
      <c r="A38" s="375"/>
      <c r="B38" s="371"/>
      <c r="C38" s="371"/>
      <c r="D38" s="372"/>
      <c r="E38" s="380" t="s">
        <v>197</v>
      </c>
      <c r="F38" s="373"/>
      <c r="G38" s="397" t="s">
        <v>161</v>
      </c>
      <c r="H38" s="312"/>
      <c r="I38" s="372"/>
      <c r="J38" s="401"/>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6.2986793091771132E-2</v>
      </c>
      <c r="Q38" s="192">
        <f t="shared" si="14"/>
        <v>3.2685568652437214E-2</v>
      </c>
      <c r="R38" s="192">
        <f t="shared" si="14"/>
        <v>2.0000000000000018E-2</v>
      </c>
      <c r="S38" s="192">
        <f t="shared" si="14"/>
        <v>2.0000000000000018E-2</v>
      </c>
    </row>
    <row r="39" spans="1:25" s="402" customFormat="1">
      <c r="A39" s="375"/>
      <c r="B39" s="371"/>
      <c r="C39" s="371"/>
      <c r="D39" s="372"/>
      <c r="E39" s="372"/>
      <c r="F39" s="373"/>
      <c r="G39" s="397"/>
      <c r="H39" s="312"/>
      <c r="I39" s="372"/>
      <c r="K39" s="192"/>
      <c r="L39" s="192"/>
      <c r="M39" s="192"/>
      <c r="N39" s="192"/>
      <c r="O39" s="192"/>
      <c r="P39" s="192"/>
      <c r="Q39" s="192"/>
      <c r="R39" s="192"/>
      <c r="S39" s="192"/>
    </row>
    <row r="40" spans="1:25" s="408" customFormat="1">
      <c r="B40" s="405"/>
      <c r="C40" s="405"/>
      <c r="D40" s="406"/>
      <c r="E40" s="421" t="str">
        <f xml:space="preserve"> Inputs!E$48</f>
        <v>CPIH: Base year 2019/20</v>
      </c>
      <c r="F40" s="420">
        <f xml:space="preserve"> Inputs!F$48</f>
        <v>0</v>
      </c>
      <c r="G40" s="421" t="str">
        <f xml:space="preserve"> Inputs!G$48</f>
        <v>index</v>
      </c>
      <c r="H40" s="421">
        <f xml:space="preserve"> Inputs!H$48</f>
        <v>108.24166666666663</v>
      </c>
      <c r="I40" s="421">
        <f xml:space="preserve"> Inputs!I$48</f>
        <v>0</v>
      </c>
      <c r="J40" s="420">
        <f xml:space="preserve"> Inputs!J$48</f>
        <v>0</v>
      </c>
      <c r="K40" s="420">
        <f xml:space="preserve"> Inputs!K$48</f>
        <v>0</v>
      </c>
      <c r="L40" s="420">
        <f xml:space="preserve"> Inputs!L$48</f>
        <v>0</v>
      </c>
      <c r="M40" s="420">
        <f xml:space="preserve"> Inputs!M$48</f>
        <v>0</v>
      </c>
      <c r="N40" s="420">
        <f xml:space="preserve"> Inputs!N$48</f>
        <v>0</v>
      </c>
      <c r="O40" s="420">
        <f xml:space="preserve"> Inputs!O$48</f>
        <v>0</v>
      </c>
      <c r="P40" s="420">
        <f xml:space="preserve"> Inputs!P$48</f>
        <v>0</v>
      </c>
      <c r="Q40" s="420">
        <f xml:space="preserve"> Inputs!Q$48</f>
        <v>0</v>
      </c>
      <c r="R40" s="420">
        <f xml:space="preserve"> Inputs!R$48</f>
        <v>0</v>
      </c>
      <c r="S40" s="420">
        <f xml:space="preserve"> Inputs!S$48</f>
        <v>0</v>
      </c>
    </row>
    <row r="41" spans="1:25" s="408" customFormat="1">
      <c r="B41" s="405"/>
      <c r="C41" s="405"/>
      <c r="D41" s="406"/>
      <c r="E41" s="364" t="str">
        <f t="shared" ref="E41:S41" si="15" xml:space="preserve"> E$36</f>
        <v xml:space="preserve">CPIH: FYA </v>
      </c>
      <c r="F41" s="364">
        <f t="shared" si="15"/>
        <v>0</v>
      </c>
      <c r="G41" s="364" t="str">
        <f t="shared" si="15"/>
        <v>index</v>
      </c>
      <c r="H41" s="364">
        <f t="shared" si="15"/>
        <v>0</v>
      </c>
      <c r="I41" s="364">
        <f t="shared" si="15"/>
        <v>0</v>
      </c>
      <c r="J41" s="364">
        <f t="shared" si="15"/>
        <v>104.21666666666665</v>
      </c>
      <c r="K41" s="364">
        <f t="shared" si="15"/>
        <v>106.43333333333334</v>
      </c>
      <c r="L41" s="364">
        <f t="shared" si="15"/>
        <v>108.24166666666663</v>
      </c>
      <c r="M41" s="364">
        <f t="shared" si="15"/>
        <v>109.10833333333335</v>
      </c>
      <c r="N41" s="364">
        <f t="shared" si="15"/>
        <v>113.11666666666667</v>
      </c>
      <c r="O41" s="364">
        <f t="shared" si="15"/>
        <v>123.04166666666664</v>
      </c>
      <c r="P41" s="364">
        <f t="shared" si="15"/>
        <v>130.79166666666666</v>
      </c>
      <c r="Q41" s="364">
        <f t="shared" si="15"/>
        <v>135.06666666666666</v>
      </c>
      <c r="R41" s="364">
        <f t="shared" si="15"/>
        <v>137.768</v>
      </c>
      <c r="S41" s="364">
        <f t="shared" si="15"/>
        <v>140.52336</v>
      </c>
    </row>
    <row r="42" spans="1:25" s="407" customFormat="1">
      <c r="B42" s="409"/>
      <c r="C42" s="409"/>
      <c r="D42" s="410"/>
      <c r="E42" s="421" t="s">
        <v>198</v>
      </c>
      <c r="F42" s="421">
        <v>0</v>
      </c>
      <c r="G42" s="421" t="s">
        <v>199</v>
      </c>
      <c r="H42" s="421">
        <v>0</v>
      </c>
      <c r="I42" s="421">
        <v>0</v>
      </c>
      <c r="J42" s="421">
        <v>0</v>
      </c>
      <c r="K42" s="421">
        <v>1</v>
      </c>
      <c r="L42" s="421">
        <v>1</v>
      </c>
      <c r="M42" s="421">
        <v>1</v>
      </c>
      <c r="N42" s="421">
        <v>1</v>
      </c>
      <c r="O42" s="421">
        <v>1</v>
      </c>
      <c r="P42" s="421">
        <v>1</v>
      </c>
      <c r="Q42" s="421">
        <v>1</v>
      </c>
      <c r="R42" s="421">
        <v>1</v>
      </c>
      <c r="S42" s="421">
        <v>0</v>
      </c>
    </row>
    <row r="43" spans="1:25" s="413" customFormat="1">
      <c r="A43" s="411"/>
      <c r="B43" s="412"/>
      <c r="C43" s="412"/>
      <c r="E43" s="413" t="s">
        <v>200</v>
      </c>
      <c r="F43" s="411"/>
      <c r="G43" s="413" t="s">
        <v>161</v>
      </c>
      <c r="H43" s="411"/>
      <c r="I43" s="411"/>
      <c r="J43" s="414"/>
      <c r="K43" s="414"/>
      <c r="L43" s="481">
        <f xml:space="preserve"> IF( $H$40 &lt;&gt; 0, L41 / $H$40, 0)</f>
        <v>1</v>
      </c>
      <c r="M43" s="481">
        <f t="shared" ref="M43:S43" si="16" xml:space="preserve"> IF( $H$40 &lt;&gt; 0, M41 / $H$40, 0)</f>
        <v>1.0080067749634312</v>
      </c>
      <c r="N43" s="481">
        <f t="shared" si="16"/>
        <v>1.0450381091692975</v>
      </c>
      <c r="O43" s="481">
        <f t="shared" si="16"/>
        <v>1.1367310801447381</v>
      </c>
      <c r="P43" s="481">
        <f t="shared" si="16"/>
        <v>1.2083301254908003</v>
      </c>
      <c r="Q43" s="481">
        <f t="shared" si="16"/>
        <v>1.2478250827623378</v>
      </c>
      <c r="R43" s="481">
        <f t="shared" si="16"/>
        <v>1.2727815844175845</v>
      </c>
      <c r="S43" s="481">
        <f t="shared" si="16"/>
        <v>1.2982372161059361</v>
      </c>
    </row>
    <row r="44" spans="1:25">
      <c r="A44" s="277"/>
      <c r="B44" s="277"/>
      <c r="C44" s="278"/>
      <c r="D44" s="279"/>
      <c r="E44" s="415"/>
      <c r="F44" s="415"/>
      <c r="G44" s="415"/>
      <c r="H44" s="415"/>
      <c r="I44" s="416"/>
      <c r="J44" s="281"/>
      <c r="K44" s="281"/>
      <c r="L44" s="281"/>
      <c r="M44" s="281"/>
      <c r="N44" s="281"/>
      <c r="O44" s="281"/>
      <c r="P44" s="281"/>
      <c r="Q44" s="281"/>
      <c r="R44" s="281"/>
      <c r="S44" s="281"/>
    </row>
    <row r="45" spans="1:25" s="282" customFormat="1">
      <c r="A45" s="417" t="s">
        <v>116</v>
      </c>
      <c r="B45" s="417"/>
      <c r="C45" s="417"/>
      <c r="D45" s="418"/>
      <c r="E45" s="417"/>
      <c r="F45" s="417"/>
      <c r="G45" s="417"/>
      <c r="H45" s="417"/>
      <c r="I45" s="417"/>
      <c r="J45" s="417"/>
      <c r="K45" s="417"/>
      <c r="L45" s="417"/>
      <c r="M45" s="417"/>
      <c r="N45" s="417"/>
      <c r="O45" s="417"/>
      <c r="P45" s="417"/>
      <c r="Q45" s="417"/>
      <c r="R45" s="417"/>
      <c r="S45" s="417"/>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74" activePane="bottomRight" state="frozen"/>
      <selection pane="topRight" sqref="A1:XFD1"/>
      <selection pane="bottomLeft" sqref="A1:XFD1"/>
      <selection pane="bottomRight" activeCell="E1" sqref="E1"/>
    </sheetView>
  </sheetViews>
  <sheetFormatPr defaultColWidth="0" defaultRowHeight="13" zeroHeight="1" outlineLevelRow="1"/>
  <cols>
    <col min="1" max="1" width="1.453125" style="20" customWidth="1"/>
    <col min="2" max="2" width="1.453125" style="25" customWidth="1"/>
    <col min="3" max="3" width="1.453125" style="45" customWidth="1"/>
    <col min="4" max="4" width="1.453125" style="22" customWidth="1"/>
    <col min="5" max="5" width="40.54296875" style="19" customWidth="1"/>
    <col min="6" max="6" width="12.54296875" style="4" customWidth="1"/>
    <col min="7" max="8" width="11.54296875" style="4" customWidth="1"/>
    <col min="9" max="9" width="2.54296875" style="4" customWidth="1"/>
    <col min="10" max="19" width="11.54296875" style="4" customWidth="1"/>
    <col min="20" max="79" width="11.54296875" style="4" hidden="1" customWidth="1"/>
    <col min="80" max="16384" width="9.1796875" style="4" hidden="1"/>
  </cols>
  <sheetData>
    <row r="1" spans="1:79" s="52" customFormat="1" ht="25">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201</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202</v>
      </c>
      <c r="C9" s="45"/>
      <c r="D9" s="22"/>
      <c r="E9" s="40"/>
      <c r="G9" s="15"/>
    </row>
    <row r="10" spans="1:79" s="18" customFormat="1" outlineLevel="1">
      <c r="A10" s="29"/>
      <c r="B10" s="30"/>
      <c r="C10" s="54"/>
      <c r="D10" s="31"/>
      <c r="E10" s="19" t="s">
        <v>203</v>
      </c>
      <c r="G10" s="18" t="s">
        <v>204</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205</v>
      </c>
      <c r="F11" s="4">
        <f xml:space="preserve"> MAX(J10:CA10)</f>
        <v>10</v>
      </c>
      <c r="G11" s="4" t="s">
        <v>206</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207</v>
      </c>
      <c r="G14" s="4" t="s">
        <v>199</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208</v>
      </c>
      <c r="F17" s="8">
        <f xml:space="preserve"> DATE(YEAR(F16), MONTH(F16), 1)</f>
        <v>42826</v>
      </c>
      <c r="G17" s="8" t="s">
        <v>209</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210</v>
      </c>
      <c r="G21" s="7" t="s">
        <v>124</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211</v>
      </c>
      <c r="F22" s="14"/>
      <c r="G22" s="16" t="s">
        <v>124</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212</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213</v>
      </c>
      <c r="G29" s="4" t="s">
        <v>199</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214</v>
      </c>
      <c r="G30" s="4" t="s">
        <v>199</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215</v>
      </c>
      <c r="F31" s="9">
        <f xml:space="preserve"> SUM(J30:CA30)</f>
        <v>3</v>
      </c>
      <c r="G31" s="4" t="s">
        <v>216</v>
      </c>
    </row>
    <row r="32" spans="1:19" outlineLevel="1"/>
    <row r="33" spans="1:79" s="7" customFormat="1">
      <c r="A33" s="27"/>
      <c r="B33" s="24"/>
      <c r="C33" s="44"/>
      <c r="D33" s="21"/>
      <c r="E33" s="19"/>
    </row>
    <row r="34" spans="1:79" s="213" customFormat="1">
      <c r="A34" s="69" t="s">
        <v>217</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218</v>
      </c>
      <c r="G37" s="4" t="s">
        <v>199</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219</v>
      </c>
      <c r="G41" s="4" t="s">
        <v>199</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220</v>
      </c>
      <c r="G45" s="4" t="s">
        <v>199</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221</v>
      </c>
      <c r="F46" s="4">
        <f xml:space="preserve"> SUM(J45:CA45)</f>
        <v>5</v>
      </c>
      <c r="G46" s="4" t="s">
        <v>216</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222</v>
      </c>
      <c r="G50" s="4" t="s">
        <v>199</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223</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224</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225</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226</v>
      </c>
      <c r="G59" s="4" t="s">
        <v>199</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227</v>
      </c>
      <c r="G62" s="4" t="s">
        <v>199</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228</v>
      </c>
      <c r="F63" s="4">
        <f xml:space="preserve"> SUM(J62:CA62)</f>
        <v>2</v>
      </c>
      <c r="G63" s="4" t="s">
        <v>216</v>
      </c>
    </row>
    <row r="64" spans="1:19" outlineLevel="1"/>
    <row r="65" spans="1:19"/>
    <row r="66" spans="1:19" s="213" customFormat="1">
      <c r="A66" s="69" t="s">
        <v>229</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230</v>
      </c>
      <c r="E69" s="19" t="str">
        <f xml:space="preserve"> E$31</f>
        <v>Pre Forecast Period Total</v>
      </c>
      <c r="F69" s="4">
        <f xml:space="preserve"> F$31</f>
        <v>3</v>
      </c>
      <c r="G69" s="4" t="str">
        <f xml:space="preserve"> G$31</f>
        <v>columns</v>
      </c>
    </row>
    <row r="70" spans="1:19" outlineLevel="1">
      <c r="D70" s="22" t="s">
        <v>230</v>
      </c>
      <c r="E70" s="19" t="str">
        <f xml:space="preserve"> E$46</f>
        <v xml:space="preserve">Forecast Period Total </v>
      </c>
      <c r="F70" s="4">
        <f xml:space="preserve"> F$46</f>
        <v>5</v>
      </c>
      <c r="G70" s="4" t="str">
        <f xml:space="preserve"> G$46</f>
        <v>columns</v>
      </c>
    </row>
    <row r="71" spans="1:19" outlineLevel="1">
      <c r="D71" s="22" t="s">
        <v>230</v>
      </c>
      <c r="E71" s="19" t="str">
        <f xml:space="preserve"> E$63</f>
        <v>Post Forecast Period Total</v>
      </c>
      <c r="F71" s="4">
        <f xml:space="preserve"> F$63</f>
        <v>2</v>
      </c>
      <c r="G71" s="4" t="str">
        <f xml:space="preserve"> G$63</f>
        <v>columns</v>
      </c>
    </row>
    <row r="72" spans="1:19" outlineLevel="1">
      <c r="E72" s="19" t="s">
        <v>231</v>
      </c>
      <c r="F72" s="13">
        <f xml:space="preserve"> IF(F68 - SUM(F69:F71) &lt;&gt; 0, 1, 0)</f>
        <v>0</v>
      </c>
      <c r="G72" s="4" t="s">
        <v>232</v>
      </c>
    </row>
    <row r="73" spans="1:19" outlineLevel="1"/>
    <row r="74" spans="1:19"/>
    <row r="75" spans="1:19" s="213" customFormat="1">
      <c r="A75" s="69" t="s">
        <v>233</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234</v>
      </c>
      <c r="G81" s="4" t="s">
        <v>128</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235</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sheetPr>
  <dimension ref="A1:AB456"/>
  <sheetViews>
    <sheetView showGridLines="0" zoomScale="87" zoomScaleNormal="100" workbookViewId="0">
      <pane xSplit="9" ySplit="5" topLeftCell="J6" activePane="bottomRight" state="frozen"/>
      <selection pane="topRight" sqref="A1:XFD1"/>
      <selection pane="bottomLeft" sqref="A1:XFD1"/>
      <selection pane="bottomRight" activeCell="Q20" sqref="Q20"/>
    </sheetView>
  </sheetViews>
  <sheetFormatPr defaultColWidth="0" defaultRowHeight="13" zeroHeight="1" outlineLevelRow="1"/>
  <cols>
    <col min="1" max="1" width="1.81640625" style="20" customWidth="1"/>
    <col min="2" max="2" width="1.81640625" style="25" customWidth="1"/>
    <col min="3" max="3" width="1.81640625" style="45" customWidth="1"/>
    <col min="4" max="4" width="1.81640625" style="22" customWidth="1"/>
    <col min="5" max="5" width="84.54296875" style="4" customWidth="1"/>
    <col min="6" max="6" width="14.453125" style="4" bestFit="1" customWidth="1"/>
    <col min="7" max="7" width="10.81640625" style="4" bestFit="1" customWidth="1"/>
    <col min="8" max="8" width="11.54296875" style="4" customWidth="1"/>
    <col min="9" max="9" width="4.54296875" style="4" customWidth="1"/>
    <col min="10" max="19" width="11.54296875" style="4" customWidth="1"/>
    <col min="20" max="28" width="11.54296875" hidden="1"/>
  </cols>
  <sheetData>
    <row r="1" spans="1:19" ht="25">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236</v>
      </c>
      <c r="B7" s="256"/>
      <c r="C7" s="271"/>
      <c r="D7" s="256"/>
      <c r="E7" s="256"/>
      <c r="F7" s="256"/>
      <c r="G7" s="256"/>
      <c r="H7" s="256"/>
      <c r="I7" s="256"/>
      <c r="J7" s="256"/>
      <c r="K7" s="256"/>
      <c r="L7" s="256"/>
      <c r="M7" s="256"/>
      <c r="N7" s="256"/>
      <c r="O7" s="256"/>
      <c r="P7" s="256"/>
      <c r="Q7" s="256"/>
      <c r="R7" s="256"/>
      <c r="S7" s="256"/>
    </row>
    <row r="8" spans="1:19" outlineLevel="1">
      <c r="A8" s="289"/>
      <c r="B8" s="289"/>
      <c r="C8" s="290"/>
      <c r="D8" s="289"/>
      <c r="E8" s="289"/>
      <c r="F8" s="289"/>
      <c r="G8" s="289"/>
      <c r="H8" s="289"/>
      <c r="I8" s="289"/>
      <c r="J8" s="289"/>
      <c r="K8" s="289"/>
      <c r="L8" s="289"/>
      <c r="M8" s="289"/>
      <c r="N8" s="289"/>
      <c r="O8" s="289"/>
      <c r="P8" s="289"/>
      <c r="Q8" s="289"/>
      <c r="R8" s="289"/>
      <c r="S8" s="289"/>
    </row>
    <row r="9" spans="1:19" outlineLevel="1">
      <c r="A9" s="291"/>
      <c r="B9" s="291"/>
      <c r="C9" s="292"/>
      <c r="D9" s="293"/>
      <c r="E9" s="294" t="str">
        <f xml:space="preserve"> Inputs!E66</f>
        <v>Total blind year adjustment (base year 2019/20)</v>
      </c>
      <c r="F9" s="294">
        <f xml:space="preserve"> Inputs!F66</f>
        <v>0</v>
      </c>
      <c r="G9" s="294" t="str">
        <f xml:space="preserve"> Inputs!G66</f>
        <v>£m</v>
      </c>
      <c r="H9" s="294">
        <f xml:space="preserve"> Inputs!H66</f>
        <v>1.5418030809307843</v>
      </c>
      <c r="I9" s="294">
        <f xml:space="preserve"> Inputs!I66</f>
        <v>0</v>
      </c>
      <c r="J9" s="294">
        <f xml:space="preserve"> Inputs!J66</f>
        <v>0</v>
      </c>
      <c r="K9" s="294">
        <f xml:space="preserve"> Inputs!K66</f>
        <v>0</v>
      </c>
      <c r="L9" s="294">
        <f xml:space="preserve"> Inputs!L66</f>
        <v>0</v>
      </c>
      <c r="M9" s="294">
        <f xml:space="preserve"> Inputs!M66</f>
        <v>0</v>
      </c>
      <c r="N9" s="294">
        <f xml:space="preserve"> Inputs!N66</f>
        <v>0</v>
      </c>
      <c r="O9" s="294">
        <f xml:space="preserve"> Inputs!O66</f>
        <v>0</v>
      </c>
      <c r="P9" s="294">
        <f xml:space="preserve"> Inputs!P66</f>
        <v>0</v>
      </c>
      <c r="Q9" s="294">
        <f xml:space="preserve"> Inputs!Q66</f>
        <v>0</v>
      </c>
      <c r="R9" s="294">
        <f xml:space="preserve"> Inputs!R66</f>
        <v>0</v>
      </c>
      <c r="S9" s="294">
        <f xml:space="preserve"> Inputs!S66</f>
        <v>0</v>
      </c>
    </row>
    <row r="10" spans="1:19" outlineLevel="1">
      <c r="A10" s="291"/>
      <c r="B10" s="291"/>
      <c r="C10" s="292"/>
      <c r="D10" s="293"/>
      <c r="E10" s="369" t="str">
        <f xml:space="preserve"> Time!E$41</f>
        <v>Last Forecast Period Flag</v>
      </c>
      <c r="F10" s="366">
        <f xml:space="preserve"> Time!F$41</f>
        <v>0</v>
      </c>
      <c r="G10" s="366" t="str">
        <f xml:space="preserve"> Time!G$41</f>
        <v>flag</v>
      </c>
      <c r="H10" s="366">
        <f xml:space="preserve"> Time!H$41</f>
        <v>1</v>
      </c>
      <c r="I10" s="366">
        <f xml:space="preserve"> Time!I$41</f>
        <v>0</v>
      </c>
      <c r="J10" s="366">
        <f xml:space="preserve"> Time!J$41</f>
        <v>0</v>
      </c>
      <c r="K10" s="366">
        <f xml:space="preserve"> Time!K$41</f>
        <v>0</v>
      </c>
      <c r="L10" s="366">
        <f xml:space="preserve"> Time!L$41</f>
        <v>0</v>
      </c>
      <c r="M10" s="366">
        <f xml:space="preserve"> Time!M$41</f>
        <v>0</v>
      </c>
      <c r="N10" s="366">
        <f xml:space="preserve"> Time!N$41</f>
        <v>0</v>
      </c>
      <c r="O10" s="366">
        <f xml:space="preserve"> Time!O$41</f>
        <v>0</v>
      </c>
      <c r="P10" s="366">
        <f xml:space="preserve"> Time!P$41</f>
        <v>0</v>
      </c>
      <c r="Q10" s="366">
        <f xml:space="preserve"> Time!Q$41</f>
        <v>1</v>
      </c>
      <c r="R10" s="366">
        <f xml:space="preserve"> Time!R$41</f>
        <v>0</v>
      </c>
      <c r="S10" s="366">
        <f xml:space="preserve"> Time!S$41</f>
        <v>0</v>
      </c>
    </row>
    <row r="11" spans="1:19" outlineLevel="1">
      <c r="A11" s="291"/>
      <c r="B11" s="291"/>
      <c r="C11" s="292"/>
      <c r="D11" s="293"/>
      <c r="E11" s="295" t="s">
        <v>237</v>
      </c>
      <c r="F11" s="294"/>
      <c r="G11" s="296" t="s">
        <v>102</v>
      </c>
      <c r="H11" s="297">
        <f xml:space="preserve"> SUM( J11:W11 )</f>
        <v>1.5418030809307843</v>
      </c>
      <c r="I11" s="297"/>
      <c r="J11" s="297">
        <f xml:space="preserve"> J10 * $H$9</f>
        <v>0</v>
      </c>
      <c r="K11" s="297">
        <f t="shared" ref="K11:S11" si="0" xml:space="preserve"> K10 * $H$9</f>
        <v>0</v>
      </c>
      <c r="L11" s="297">
        <f t="shared" si="0"/>
        <v>0</v>
      </c>
      <c r="M11" s="297">
        <f t="shared" si="0"/>
        <v>0</v>
      </c>
      <c r="N11" s="297">
        <f t="shared" si="0"/>
        <v>0</v>
      </c>
      <c r="O11" s="297">
        <f t="shared" si="0"/>
        <v>0</v>
      </c>
      <c r="P11" s="297">
        <f t="shared" si="0"/>
        <v>0</v>
      </c>
      <c r="Q11" s="297">
        <f t="shared" si="0"/>
        <v>1.5418030809307843</v>
      </c>
      <c r="R11" s="297">
        <f t="shared" si="0"/>
        <v>0</v>
      </c>
      <c r="S11" s="297">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91"/>
      <c r="B13" s="291"/>
      <c r="C13" s="292"/>
      <c r="D13" s="293"/>
      <c r="E13" s="304" t="str">
        <f xml:space="preserve"> Inputs!E103</f>
        <v>Discount Rate</v>
      </c>
      <c r="F13" s="304">
        <f xml:space="preserve"> Inputs!F103</f>
        <v>3.1999800000000002E-2</v>
      </c>
      <c r="G13" s="304" t="str">
        <f xml:space="preserve"> Inputs!G103</f>
        <v>%</v>
      </c>
      <c r="H13" s="304">
        <f xml:space="preserve"> Inputs!H103</f>
        <v>0</v>
      </c>
      <c r="I13" s="304">
        <f xml:space="preserve"> Inputs!I103</f>
        <v>0</v>
      </c>
      <c r="J13" s="304">
        <f xml:space="preserve"> Inputs!J103</f>
        <v>0</v>
      </c>
      <c r="K13" s="304">
        <f xml:space="preserve"> Inputs!K103</f>
        <v>0</v>
      </c>
      <c r="L13" s="304">
        <f xml:space="preserve"> Inputs!L103</f>
        <v>0</v>
      </c>
      <c r="M13" s="304">
        <f xml:space="preserve"> Inputs!M103</f>
        <v>0</v>
      </c>
      <c r="N13" s="304">
        <f xml:space="preserve"> Inputs!N103</f>
        <v>0</v>
      </c>
      <c r="O13" s="304">
        <f xml:space="preserve"> Inputs!O103</f>
        <v>0</v>
      </c>
      <c r="P13" s="304">
        <f xml:space="preserve"> Inputs!P103</f>
        <v>0</v>
      </c>
      <c r="Q13" s="304">
        <f xml:space="preserve"> Inputs!Q103</f>
        <v>0</v>
      </c>
      <c r="R13" s="304">
        <f xml:space="preserve"> Inputs!R103</f>
        <v>0</v>
      </c>
      <c r="S13" s="304">
        <f xml:space="preserve"> Inputs!S103</f>
        <v>0</v>
      </c>
    </row>
    <row r="14" spans="1:19" outlineLevel="1">
      <c r="A14" s="291"/>
      <c r="B14" s="291"/>
      <c r="C14" s="292"/>
      <c r="D14" s="293"/>
      <c r="E14" s="283" t="str">
        <f t="shared" ref="E14:S14" si="1" xml:space="preserve"> E$11</f>
        <v>Blind year adjustment (base year 2019/20)</v>
      </c>
      <c r="F14" s="287">
        <f t="shared" si="1"/>
        <v>0</v>
      </c>
      <c r="G14" s="287" t="str">
        <f t="shared" si="1"/>
        <v>£m</v>
      </c>
      <c r="H14" s="287">
        <f t="shared" si="1"/>
        <v>1.5418030809307843</v>
      </c>
      <c r="I14" s="287">
        <f t="shared" si="1"/>
        <v>0</v>
      </c>
      <c r="J14" s="287">
        <f t="shared" si="1"/>
        <v>0</v>
      </c>
      <c r="K14" s="287">
        <f t="shared" si="1"/>
        <v>0</v>
      </c>
      <c r="L14" s="287">
        <f t="shared" si="1"/>
        <v>0</v>
      </c>
      <c r="M14" s="287">
        <f t="shared" si="1"/>
        <v>0</v>
      </c>
      <c r="N14" s="287">
        <f t="shared" si="1"/>
        <v>0</v>
      </c>
      <c r="O14" s="287">
        <f t="shared" si="1"/>
        <v>0</v>
      </c>
      <c r="P14" s="287">
        <f t="shared" si="1"/>
        <v>0</v>
      </c>
      <c r="Q14" s="287">
        <f t="shared" si="1"/>
        <v>1.5418030809307843</v>
      </c>
      <c r="R14" s="287">
        <f t="shared" si="1"/>
        <v>0</v>
      </c>
      <c r="S14" s="287">
        <f t="shared" si="1"/>
        <v>0</v>
      </c>
    </row>
    <row r="15" spans="1:19" outlineLevel="1">
      <c r="A15" s="291"/>
      <c r="B15" s="291"/>
      <c r="C15" s="292"/>
      <c r="D15" s="293"/>
      <c r="E15" s="369" t="str">
        <f xml:space="preserve"> Time!E$41</f>
        <v>Last Forecast Period Flag</v>
      </c>
      <c r="F15" s="366">
        <f xml:space="preserve"> Time!F$41</f>
        <v>0</v>
      </c>
      <c r="G15" s="366" t="str">
        <f xml:space="preserve"> Time!G$41</f>
        <v>flag</v>
      </c>
      <c r="H15" s="366">
        <f xml:space="preserve"> Time!H$41</f>
        <v>1</v>
      </c>
      <c r="I15" s="366">
        <f xml:space="preserve"> Time!I$41</f>
        <v>0</v>
      </c>
      <c r="J15" s="366">
        <f xml:space="preserve"> Time!J$41</f>
        <v>0</v>
      </c>
      <c r="K15" s="366">
        <f xml:space="preserve"> Time!K$41</f>
        <v>0</v>
      </c>
      <c r="L15" s="366">
        <f xml:space="preserve"> Time!L$41</f>
        <v>0</v>
      </c>
      <c r="M15" s="366">
        <f xml:space="preserve"> Time!M$41</f>
        <v>0</v>
      </c>
      <c r="N15" s="366">
        <f xml:space="preserve"> Time!N$41</f>
        <v>0</v>
      </c>
      <c r="O15" s="366">
        <f xml:space="preserve"> Time!O$41</f>
        <v>0</v>
      </c>
      <c r="P15" s="366">
        <f xml:space="preserve"> Time!P$41</f>
        <v>0</v>
      </c>
      <c r="Q15" s="366">
        <f xml:space="preserve"> Time!Q$41</f>
        <v>1</v>
      </c>
      <c r="R15" s="366">
        <f xml:space="preserve"> Time!R$41</f>
        <v>0</v>
      </c>
      <c r="S15" s="366">
        <f xml:space="preserve"> Time!S$41</f>
        <v>0</v>
      </c>
    </row>
    <row r="16" spans="1:19" ht="12.75" customHeight="1" outlineLevel="1">
      <c r="A16" s="269"/>
      <c r="B16" s="269"/>
      <c r="C16" s="270"/>
      <c r="D16" s="302"/>
      <c r="E16" s="305" t="str">
        <f xml:space="preserve"> Time!E52</f>
        <v>Forecast period counter</v>
      </c>
      <c r="F16" s="305">
        <f xml:space="preserve"> Time!F52</f>
        <v>0</v>
      </c>
      <c r="G16" s="305">
        <f xml:space="preserve"> Time!G52</f>
        <v>0</v>
      </c>
      <c r="H16" s="305">
        <f xml:space="preserve"> Time!H52</f>
        <v>0</v>
      </c>
      <c r="I16" s="305">
        <f xml:space="preserve"> Time!I52</f>
        <v>0</v>
      </c>
      <c r="J16" s="305">
        <f xml:space="preserve"> Time!J52</f>
        <v>0</v>
      </c>
      <c r="K16" s="305">
        <f xml:space="preserve"> Time!K52</f>
        <v>0</v>
      </c>
      <c r="L16" s="305">
        <f xml:space="preserve"> Time!L52</f>
        <v>0</v>
      </c>
      <c r="M16" s="305">
        <f xml:space="preserve"> Time!M52</f>
        <v>1</v>
      </c>
      <c r="N16" s="305">
        <f xml:space="preserve"> Time!N52</f>
        <v>2</v>
      </c>
      <c r="O16" s="305">
        <f xml:space="preserve"> Time!O52</f>
        <v>3</v>
      </c>
      <c r="P16" s="305">
        <f xml:space="preserve"> Time!P52</f>
        <v>4</v>
      </c>
      <c r="Q16" s="305">
        <f xml:space="preserve"> Time!Q52</f>
        <v>5</v>
      </c>
      <c r="R16" s="305">
        <f xml:space="preserve"> Time!R52</f>
        <v>0</v>
      </c>
      <c r="S16" s="305">
        <f xml:space="preserve"> Time!S52</f>
        <v>0</v>
      </c>
    </row>
    <row r="17" spans="1:19" s="432" customFormat="1" ht="12.75" customHeight="1" outlineLevel="1">
      <c r="A17" s="291"/>
      <c r="B17" s="291"/>
      <c r="C17" s="292"/>
      <c r="D17" s="293"/>
      <c r="E17" s="295" t="s">
        <v>238</v>
      </c>
      <c r="F17" s="431"/>
      <c r="G17" s="295" t="s">
        <v>102</v>
      </c>
      <c r="H17" s="297">
        <f xml:space="preserve"> SUM( J17:S17 )</f>
        <v>1.8047912418551235</v>
      </c>
      <c r="I17" s="431"/>
      <c r="J17" s="296">
        <f xml:space="preserve"> J14 * ( 1 + $F$13 ) ^ J16 * J15</f>
        <v>0</v>
      </c>
      <c r="K17" s="296">
        <f t="shared" ref="K17:S17" si="2" xml:space="preserve"> K14 * ( 1 + $F$13 ) ^ K16 * K15</f>
        <v>0</v>
      </c>
      <c r="L17" s="296">
        <f t="shared" si="2"/>
        <v>0</v>
      </c>
      <c r="M17" s="296">
        <f t="shared" si="2"/>
        <v>0</v>
      </c>
      <c r="N17" s="296">
        <f t="shared" si="2"/>
        <v>0</v>
      </c>
      <c r="O17" s="296">
        <f t="shared" si="2"/>
        <v>0</v>
      </c>
      <c r="P17" s="296">
        <f t="shared" si="2"/>
        <v>0</v>
      </c>
      <c r="Q17" s="296">
        <f t="shared" si="2"/>
        <v>1.8047912418551235</v>
      </c>
      <c r="R17" s="296">
        <f t="shared" si="2"/>
        <v>0</v>
      </c>
      <c r="S17" s="296">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302"/>
      <c r="E19" s="422" t="str">
        <f xml:space="preserve"> Indices!E$43</f>
        <v>CPIH FYA indexation factor (from base year 2019/20)</v>
      </c>
      <c r="F19" s="422">
        <f xml:space="preserve"> Indices!F$43</f>
        <v>0</v>
      </c>
      <c r="G19" s="422" t="str">
        <f xml:space="preserve"> Indices!G$43</f>
        <v>%</v>
      </c>
      <c r="H19" s="422">
        <f xml:space="preserve"> Indices!H$43</f>
        <v>0</v>
      </c>
      <c r="I19" s="422">
        <f xml:space="preserve"> Indices!I$43</f>
        <v>0</v>
      </c>
      <c r="J19" s="422">
        <f xml:space="preserve"> Indices!J$43</f>
        <v>0</v>
      </c>
      <c r="K19" s="422">
        <f xml:space="preserve"> Indices!K$43</f>
        <v>0</v>
      </c>
      <c r="L19" s="423">
        <f xml:space="preserve"> Indices!L$43</f>
        <v>1</v>
      </c>
      <c r="M19" s="423">
        <f xml:space="preserve"> Indices!M$43</f>
        <v>1.0080067749634312</v>
      </c>
      <c r="N19" s="423">
        <f xml:space="preserve"> Indices!N$43</f>
        <v>1.0450381091692975</v>
      </c>
      <c r="O19" s="423">
        <f xml:space="preserve"> Indices!O$43</f>
        <v>1.1367310801447381</v>
      </c>
      <c r="P19" s="423">
        <f xml:space="preserve"> Indices!P$43</f>
        <v>1.2083301254908003</v>
      </c>
      <c r="Q19" s="423">
        <f xml:space="preserve"> Indices!Q$43</f>
        <v>1.2478250827623378</v>
      </c>
      <c r="R19" s="423">
        <f xml:space="preserve"> Indices!R$43</f>
        <v>1.2727815844175845</v>
      </c>
      <c r="S19" s="423">
        <f xml:space="preserve"> Indices!S$43</f>
        <v>1.2982372161059361</v>
      </c>
    </row>
    <row r="20" spans="1:19" outlineLevel="1">
      <c r="A20" s="306"/>
      <c r="B20" s="306"/>
      <c r="C20" s="307"/>
      <c r="D20" s="287"/>
      <c r="E20" s="305" t="str">
        <f>E$17</f>
        <v>Blind year adjustment inc. financing adjustment (base year 2019/2020)</v>
      </c>
      <c r="F20" s="305">
        <f t="shared" ref="F20:S20" si="3">F$17</f>
        <v>0</v>
      </c>
      <c r="G20" s="305" t="str">
        <f t="shared" si="3"/>
        <v>£m</v>
      </c>
      <c r="H20" s="308">
        <f t="shared" si="3"/>
        <v>1.8047912418551235</v>
      </c>
      <c r="I20" s="305">
        <f t="shared" si="3"/>
        <v>0</v>
      </c>
      <c r="J20" s="263">
        <f t="shared" si="3"/>
        <v>0</v>
      </c>
      <c r="K20" s="263">
        <f t="shared" si="3"/>
        <v>0</v>
      </c>
      <c r="L20" s="263">
        <f t="shared" si="3"/>
        <v>0</v>
      </c>
      <c r="M20" s="263">
        <f t="shared" si="3"/>
        <v>0</v>
      </c>
      <c r="N20" s="263">
        <f t="shared" si="3"/>
        <v>0</v>
      </c>
      <c r="O20" s="263">
        <f t="shared" si="3"/>
        <v>0</v>
      </c>
      <c r="P20" s="263">
        <f t="shared" si="3"/>
        <v>0</v>
      </c>
      <c r="Q20" s="263">
        <f t="shared" si="3"/>
        <v>1.8047912418551235</v>
      </c>
      <c r="R20" s="263">
        <f t="shared" si="3"/>
        <v>0</v>
      </c>
      <c r="S20" s="263">
        <f t="shared" si="3"/>
        <v>0</v>
      </c>
    </row>
    <row r="21" spans="1:19" outlineLevel="1">
      <c r="A21" s="291"/>
      <c r="B21" s="291"/>
      <c r="C21" s="292"/>
      <c r="D21" s="293"/>
      <c r="E21" s="309" t="s">
        <v>239</v>
      </c>
      <c r="F21" s="309"/>
      <c r="G21" s="309" t="s">
        <v>102</v>
      </c>
      <c r="H21" s="310">
        <f xml:space="preserve"> SUM( J21:S21 )</f>
        <v>2.252063780736612</v>
      </c>
      <c r="I21" s="311"/>
      <c r="J21" s="310">
        <f t="shared" ref="J21:L21" si="4" xml:space="preserve"> J19 * J20</f>
        <v>0</v>
      </c>
      <c r="K21" s="310">
        <f t="shared" si="4"/>
        <v>0</v>
      </c>
      <c r="L21" s="310">
        <f t="shared" si="4"/>
        <v>0</v>
      </c>
      <c r="M21" s="310">
        <f xml:space="preserve"> M19 * M20</f>
        <v>0</v>
      </c>
      <c r="N21" s="310">
        <f t="shared" ref="N21:S21" si="5" xml:space="preserve"> N19 * N20</f>
        <v>0</v>
      </c>
      <c r="O21" s="310">
        <f t="shared" si="5"/>
        <v>0</v>
      </c>
      <c r="P21" s="310">
        <f t="shared" si="5"/>
        <v>0</v>
      </c>
      <c r="Q21" s="310">
        <f t="shared" si="5"/>
        <v>2.252063780736612</v>
      </c>
      <c r="R21" s="310">
        <f t="shared" si="5"/>
        <v>0</v>
      </c>
      <c r="S21" s="310">
        <f t="shared" si="5"/>
        <v>0</v>
      </c>
    </row>
    <row r="22" spans="1:19">
      <c r="A22" s="291"/>
      <c r="B22" s="291"/>
      <c r="C22" s="292"/>
      <c r="D22" s="293"/>
      <c r="E22" s="309"/>
      <c r="F22" s="309"/>
      <c r="G22" s="309"/>
      <c r="H22" s="310"/>
      <c r="I22" s="311"/>
      <c r="J22" s="310"/>
      <c r="K22" s="310"/>
      <c r="L22" s="310"/>
      <c r="M22" s="310"/>
      <c r="N22" s="310"/>
      <c r="O22" s="310"/>
      <c r="P22" s="310"/>
      <c r="Q22" s="310"/>
      <c r="R22" s="310"/>
      <c r="S22" s="310"/>
    </row>
    <row r="23" spans="1:19">
      <c r="A23" s="58" t="s">
        <v>240</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319">
        <f xml:space="preserve"> Inputs!H$72</f>
        <v>290.61052972537851</v>
      </c>
      <c r="I26" s="319">
        <f xml:space="preserve"> Inputs!I$72</f>
        <v>0</v>
      </c>
      <c r="J26" s="319">
        <f xml:space="preserve"> Inputs!J$72</f>
        <v>0</v>
      </c>
      <c r="K26" s="319">
        <f xml:space="preserve"> Inputs!K$72</f>
        <v>0</v>
      </c>
      <c r="L26" s="319">
        <f xml:space="preserve"> Inputs!L$72</f>
        <v>0</v>
      </c>
      <c r="M26" s="319">
        <f xml:space="preserve"> Inputs!M$72</f>
        <v>55.282367845793097</v>
      </c>
      <c r="N26" s="319">
        <f xml:space="preserve"> Inputs!N$72</f>
        <v>56.014938706713899</v>
      </c>
      <c r="O26" s="319">
        <f xml:space="preserve"> Inputs!O$72</f>
        <v>62.921344629779298</v>
      </c>
      <c r="P26" s="319">
        <f xml:space="preserve"> Inputs!P$72</f>
        <v>57.758370899316503</v>
      </c>
      <c r="Q26" s="319">
        <f xml:space="preserve"> Inputs!Q$72</f>
        <v>58.633507643775701</v>
      </c>
      <c r="R26" s="319">
        <f xml:space="preserve"> Inputs!R$72</f>
        <v>0</v>
      </c>
      <c r="S26" s="319">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319">
        <f xml:space="preserve"> Inputs!H$62</f>
        <v>9812.8171890346348</v>
      </c>
      <c r="I27" s="319">
        <f xml:space="preserve"> Inputs!I$62</f>
        <v>0</v>
      </c>
      <c r="J27" s="319">
        <f xml:space="preserve"> Inputs!J$62</f>
        <v>0</v>
      </c>
      <c r="K27" s="319">
        <f xml:space="preserve"> Inputs!K$62</f>
        <v>0</v>
      </c>
      <c r="L27" s="319">
        <f xml:space="preserve"> Inputs!L$62</f>
        <v>0</v>
      </c>
      <c r="M27" s="319">
        <f xml:space="preserve"> Inputs!M$62</f>
        <v>1935.713</v>
      </c>
      <c r="N27" s="319">
        <f xml:space="preserve"> Inputs!N$62</f>
        <v>1954.848</v>
      </c>
      <c r="O27" s="319">
        <f xml:space="preserve"> Inputs!O$62</f>
        <v>1971.7070000000001</v>
      </c>
      <c r="P27" s="319">
        <f xml:space="preserve"> Inputs!P$62</f>
        <v>1970.7079429895484</v>
      </c>
      <c r="Q27" s="319">
        <f xml:space="preserve"> Inputs!Q$62</f>
        <v>1979.8412460450854</v>
      </c>
      <c r="R27" s="319">
        <f xml:space="preserve"> Inputs!R$62</f>
        <v>0</v>
      </c>
      <c r="S27" s="319">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319">
        <f xml:space="preserve"> Inputs!H$54</f>
        <v>9954.2240000000002</v>
      </c>
      <c r="I28" s="319">
        <f xml:space="preserve"> Inputs!I$54</f>
        <v>0</v>
      </c>
      <c r="J28" s="319">
        <f xml:space="preserve"> Inputs!J$54</f>
        <v>0</v>
      </c>
      <c r="K28" s="319">
        <f xml:space="preserve"> Inputs!K$54</f>
        <v>0</v>
      </c>
      <c r="L28" s="319">
        <f xml:space="preserve"> Inputs!L$54</f>
        <v>0</v>
      </c>
      <c r="M28" s="319">
        <f xml:space="preserve"> Inputs!M$54</f>
        <v>1954.1489999999999</v>
      </c>
      <c r="N28" s="319">
        <f xml:space="preserve"> Inputs!N$54</f>
        <v>1973.0339999999999</v>
      </c>
      <c r="O28" s="319">
        <f xml:space="preserve"> Inputs!O$54</f>
        <v>1991.3530000000001</v>
      </c>
      <c r="P28" s="319">
        <f xml:space="preserve"> Inputs!P$54</f>
        <v>2009.0309999999999</v>
      </c>
      <c r="Q28" s="319">
        <f xml:space="preserve"> Inputs!Q$54</f>
        <v>2026.6569999999999</v>
      </c>
      <c r="R28" s="319">
        <f xml:space="preserve"> Inputs!R$54</f>
        <v>0</v>
      </c>
      <c r="S28" s="319">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28.289740365649248</v>
      </c>
      <c r="N29" s="263">
        <f xml:space="preserve"> Inputs!N$95</f>
        <v>28.39025516372951</v>
      </c>
      <c r="O29" s="263">
        <f xml:space="preserve"> Inputs!O$95</f>
        <v>28.573978110820665</v>
      </c>
      <c r="P29" s="263">
        <f xml:space="preserve"> Inputs!P$95</f>
        <v>28.74936767989966</v>
      </c>
      <c r="Q29" s="263">
        <f xml:space="preserve"> Inputs!Q$95</f>
        <v>28.93114505502199</v>
      </c>
      <c r="R29" s="263">
        <f xml:space="preserve"> Inputs!R$95</f>
        <v>0</v>
      </c>
      <c r="S29" s="263">
        <f xml:space="preserve"> Inputs!S$95</f>
        <v>0</v>
      </c>
    </row>
    <row r="30" spans="1:19" s="285" customFormat="1" ht="13.5" outlineLevel="1" thickBot="1">
      <c r="A30" s="257"/>
      <c r="B30" s="258"/>
      <c r="C30" s="259"/>
      <c r="D30" s="260"/>
      <c r="E30" s="290" t="s">
        <v>241</v>
      </c>
      <c r="F30" s="303"/>
      <c r="G30" s="290" t="s">
        <v>102</v>
      </c>
      <c r="H30" s="321">
        <f xml:space="preserve"> SUM(J30:S30)</f>
        <v>286.55511349248354</v>
      </c>
      <c r="I30" s="322"/>
      <c r="J30" s="323">
        <f t="shared" ref="J30:S30" si="6" xml:space="preserve"> J26 + ( ( J27 - J28 ) * J29 ) / $F$25</f>
        <v>0</v>
      </c>
      <c r="K30" s="323">
        <f t="shared" si="6"/>
        <v>0</v>
      </c>
      <c r="L30" s="323">
        <f t="shared" si="6"/>
        <v>0</v>
      </c>
      <c r="M30" s="323">
        <f t="shared" si="6"/>
        <v>54.760818192411989</v>
      </c>
      <c r="N30" s="323">
        <f t="shared" si="6"/>
        <v>55.498633526306314</v>
      </c>
      <c r="O30" s="323">
        <f t="shared" si="6"/>
        <v>62.359980255814115</v>
      </c>
      <c r="P30" s="323">
        <f t="shared" si="6"/>
        <v>56.656607242705277</v>
      </c>
      <c r="Q30" s="323">
        <f t="shared" si="6"/>
        <v>57.279074275245847</v>
      </c>
      <c r="R30" s="323">
        <f t="shared" si="6"/>
        <v>0</v>
      </c>
      <c r="S30" s="323">
        <f t="shared" si="6"/>
        <v>0</v>
      </c>
    </row>
    <row r="31" spans="1:19" ht="13.5" thickTop="1"/>
    <row r="32" spans="1:19">
      <c r="A32" s="58" t="s">
        <v>242</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319">
        <f>Inputs!H$72</f>
        <v>290.61052972537851</v>
      </c>
      <c r="I35" s="319"/>
      <c r="J35" s="319">
        <f>Inputs!J$72</f>
        <v>0</v>
      </c>
      <c r="K35" s="319">
        <f>Inputs!K$72</f>
        <v>0</v>
      </c>
      <c r="L35" s="319">
        <f>Inputs!L$72</f>
        <v>0</v>
      </c>
      <c r="M35" s="319">
        <f>Inputs!M$72</f>
        <v>55.282367845793097</v>
      </c>
      <c r="N35" s="319">
        <f>Inputs!N$72</f>
        <v>56.014938706713899</v>
      </c>
      <c r="O35" s="319">
        <f>Inputs!O$72</f>
        <v>62.921344629779298</v>
      </c>
      <c r="P35" s="319">
        <f>Inputs!P$72</f>
        <v>57.758370899316503</v>
      </c>
      <c r="Q35" s="319">
        <f>Inputs!Q$72</f>
        <v>58.633507643775701</v>
      </c>
      <c r="R35" s="319">
        <f>Inputs!R$72</f>
        <v>0</v>
      </c>
      <c r="S35" s="319">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319">
        <f xml:space="preserve"> Inputs!H$58</f>
        <v>9814.0851890346348</v>
      </c>
      <c r="I36" s="319"/>
      <c r="J36" s="319">
        <f xml:space="preserve"> Inputs!J$58</f>
        <v>0</v>
      </c>
      <c r="K36" s="319">
        <f xml:space="preserve"> Inputs!K$58</f>
        <v>0</v>
      </c>
      <c r="L36" s="319">
        <f xml:space="preserve"> Inputs!L$58</f>
        <v>0</v>
      </c>
      <c r="M36" s="319">
        <f xml:space="preserve"> Inputs!M$58</f>
        <v>1954.1489999999999</v>
      </c>
      <c r="N36" s="319">
        <f xml:space="preserve"> Inputs!N$58</f>
        <v>1948.0340000000001</v>
      </c>
      <c r="O36" s="319">
        <f xml:space="preserve"> Inputs!O$58</f>
        <v>1961.3530000000001</v>
      </c>
      <c r="P36" s="319">
        <f xml:space="preserve"> Inputs!P$58</f>
        <v>1970.7079429895484</v>
      </c>
      <c r="Q36" s="319">
        <f xml:space="preserve"> Inputs!Q$58</f>
        <v>1979.8412460450854</v>
      </c>
      <c r="R36" s="319">
        <f xml:space="preserve"> Inputs!R$58</f>
        <v>0</v>
      </c>
      <c r="S36" s="319">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319">
        <f xml:space="preserve"> Inputs!H$54</f>
        <v>9954.2240000000002</v>
      </c>
      <c r="I37" s="319">
        <f xml:space="preserve"> Inputs!I$54</f>
        <v>0</v>
      </c>
      <c r="J37" s="319">
        <f xml:space="preserve"> Inputs!J$54</f>
        <v>0</v>
      </c>
      <c r="K37" s="319">
        <f xml:space="preserve"> Inputs!K$54</f>
        <v>0</v>
      </c>
      <c r="L37" s="319">
        <f xml:space="preserve"> Inputs!L$54</f>
        <v>0</v>
      </c>
      <c r="M37" s="319">
        <f xml:space="preserve"> Inputs!M$54</f>
        <v>1954.1489999999999</v>
      </c>
      <c r="N37" s="319">
        <f xml:space="preserve"> Inputs!N$54</f>
        <v>1973.0339999999999</v>
      </c>
      <c r="O37" s="319">
        <f xml:space="preserve"> Inputs!O$54</f>
        <v>1991.3530000000001</v>
      </c>
      <c r="P37" s="319">
        <f xml:space="preserve"> Inputs!P$54</f>
        <v>2009.0309999999999</v>
      </c>
      <c r="Q37" s="319">
        <f xml:space="preserve"> Inputs!Q$54</f>
        <v>2026.6569999999999</v>
      </c>
      <c r="R37" s="319">
        <f xml:space="preserve"> Inputs!R$54</f>
        <v>0</v>
      </c>
      <c r="S37" s="319">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28.289740365649248</v>
      </c>
      <c r="N38" s="263">
        <f xml:space="preserve"> Inputs!N$95</f>
        <v>28.39025516372951</v>
      </c>
      <c r="O38" s="263">
        <f xml:space="preserve"> Inputs!O$95</f>
        <v>28.573978110820665</v>
      </c>
      <c r="P38" s="263">
        <f xml:space="preserve"> Inputs!P$95</f>
        <v>28.74936767989966</v>
      </c>
      <c r="Q38" s="263">
        <f xml:space="preserve"> Inputs!Q$95</f>
        <v>28.93114505502199</v>
      </c>
      <c r="R38" s="263">
        <f xml:space="preserve"> Inputs!R$95</f>
        <v>0</v>
      </c>
      <c r="S38" s="263">
        <f xml:space="preserve"> Inputs!S$95</f>
        <v>0</v>
      </c>
    </row>
    <row r="39" spans="1:19" outlineLevel="1">
      <c r="A39" s="250"/>
      <c r="B39" s="251"/>
      <c r="C39" s="252"/>
      <c r="D39" s="253"/>
      <c r="E39" s="311" t="s">
        <v>243</v>
      </c>
      <c r="F39" s="310"/>
      <c r="G39" s="311" t="s">
        <v>102</v>
      </c>
      <c r="H39" s="324">
        <f xml:space="preserve"> SUM(J39:S39)</f>
        <v>286.58735697781958</v>
      </c>
      <c r="I39" s="325"/>
      <c r="J39" s="326">
        <f xml:space="preserve"> J35 + ( ( J36 - J37 ) * J38 ) / $F$34</f>
        <v>0</v>
      </c>
      <c r="K39" s="326">
        <f t="shared" ref="K39:S39" si="7" xml:space="preserve"> K35 + ( ( K36 - K37 ) * K38 ) / $F$34</f>
        <v>0</v>
      </c>
      <c r="L39" s="326">
        <f t="shared" si="7"/>
        <v>0</v>
      </c>
      <c r="M39" s="326">
        <f t="shared" si="7"/>
        <v>55.282367845793097</v>
      </c>
      <c r="N39" s="326">
        <f t="shared" si="7"/>
        <v>55.30518232762067</v>
      </c>
      <c r="O39" s="326">
        <f t="shared" si="7"/>
        <v>62.064125286454676</v>
      </c>
      <c r="P39" s="326">
        <f t="shared" si="7"/>
        <v>56.656607242705277</v>
      </c>
      <c r="Q39" s="326">
        <f t="shared" si="7"/>
        <v>57.279074275245847</v>
      </c>
      <c r="R39" s="326">
        <f t="shared" si="7"/>
        <v>0</v>
      </c>
      <c r="S39" s="326">
        <f t="shared" si="7"/>
        <v>0</v>
      </c>
    </row>
    <row r="40" spans="1:19" outlineLevel="1">
      <c r="A40" s="250"/>
      <c r="B40" s="251"/>
      <c r="C40" s="252"/>
      <c r="D40" s="253"/>
      <c r="E40" s="311"/>
      <c r="F40" s="310"/>
      <c r="G40" s="311"/>
      <c r="H40" s="324"/>
      <c r="I40" s="325"/>
      <c r="J40" s="326"/>
      <c r="K40" s="326"/>
      <c r="L40" s="326"/>
      <c r="M40" s="326"/>
      <c r="N40" s="326"/>
      <c r="O40" s="326"/>
      <c r="P40" s="326"/>
      <c r="Q40" s="326"/>
      <c r="R40" s="326"/>
      <c r="S40" s="326"/>
    </row>
    <row r="41" spans="1:19" ht="12.5">
      <c r="A41"/>
      <c r="B41"/>
      <c r="C41"/>
      <c r="D41"/>
      <c r="E41"/>
      <c r="F41"/>
      <c r="G41"/>
      <c r="H41"/>
      <c r="I41"/>
      <c r="J41"/>
      <c r="K41"/>
      <c r="L41"/>
      <c r="M41"/>
      <c r="N41"/>
      <c r="O41"/>
      <c r="P41"/>
      <c r="Q41"/>
      <c r="R41"/>
      <c r="S41"/>
    </row>
    <row r="42" spans="1:19">
      <c r="A42" s="58" t="s">
        <v>244</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289.4408785430922</v>
      </c>
      <c r="I44" s="92"/>
      <c r="J44" s="201">
        <f xml:space="preserve"> Inputs!J$76</f>
        <v>0</v>
      </c>
      <c r="K44" s="201">
        <f xml:space="preserve"> Inputs!K$76</f>
        <v>0</v>
      </c>
      <c r="L44" s="201">
        <f xml:space="preserve"> Inputs!L$76</f>
        <v>0</v>
      </c>
      <c r="M44" s="201">
        <f xml:space="preserve"> Inputs!M$76</f>
        <v>55.751000000000005</v>
      </c>
      <c r="N44" s="201">
        <f xml:space="preserve"> Inputs!N$76</f>
        <v>56.002000000000002</v>
      </c>
      <c r="O44" s="201">
        <f xml:space="preserve"> Inputs!O$76</f>
        <v>61.295999999999999</v>
      </c>
      <c r="P44" s="201">
        <f xml:space="preserve"> Inputs!P$76</f>
        <v>57.758370899316503</v>
      </c>
      <c r="Q44" s="201">
        <f xml:space="preserve"> Inputs!Q$76</f>
        <v>58.633507643775701</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5" thickBot="1">
      <c r="A46" s="60"/>
      <c r="B46" s="83"/>
      <c r="C46" s="83"/>
      <c r="D46" s="82"/>
      <c r="E46" s="220" t="s">
        <v>245</v>
      </c>
      <c r="F46" s="221"/>
      <c r="G46" s="220" t="s">
        <v>102</v>
      </c>
      <c r="H46" s="222">
        <f xml:space="preserve"> SUM(J46:S46)</f>
        <v>289.4408785430922</v>
      </c>
      <c r="I46" s="220"/>
      <c r="J46" s="222">
        <f xml:space="preserve"> J44 + J45</f>
        <v>0</v>
      </c>
      <c r="K46" s="222">
        <f t="shared" ref="K46:S46" si="8" xml:space="preserve"> K44 + K45</f>
        <v>0</v>
      </c>
      <c r="L46" s="222">
        <f t="shared" si="8"/>
        <v>0</v>
      </c>
      <c r="M46" s="222">
        <f xml:space="preserve"> M44 + M45</f>
        <v>55.751000000000005</v>
      </c>
      <c r="N46" s="222">
        <f t="shared" si="8"/>
        <v>56.002000000000002</v>
      </c>
      <c r="O46" s="222">
        <f t="shared" si="8"/>
        <v>61.295999999999999</v>
      </c>
      <c r="P46" s="222">
        <f t="shared" si="8"/>
        <v>57.758370899316503</v>
      </c>
      <c r="Q46" s="222">
        <f t="shared" si="8"/>
        <v>58.633507643775701</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246</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24" t="str">
        <f t="shared" ref="E50:S50" si="9" xml:space="preserve"> E$30</f>
        <v>Allowed revenue (R)</v>
      </c>
      <c r="F50" s="202">
        <f t="shared" si="9"/>
        <v>0</v>
      </c>
      <c r="G50" s="424" t="str">
        <f t="shared" si="9"/>
        <v>£m</v>
      </c>
      <c r="H50" s="429">
        <f t="shared" si="9"/>
        <v>286.55511349248354</v>
      </c>
      <c r="I50" s="430">
        <f t="shared" si="9"/>
        <v>0</v>
      </c>
      <c r="J50" s="316">
        <f t="shared" si="9"/>
        <v>0</v>
      </c>
      <c r="K50" s="316">
        <f t="shared" si="9"/>
        <v>0</v>
      </c>
      <c r="L50" s="316">
        <f t="shared" si="9"/>
        <v>0</v>
      </c>
      <c r="M50" s="316">
        <f t="shared" si="9"/>
        <v>54.760818192411989</v>
      </c>
      <c r="N50" s="316">
        <f t="shared" si="9"/>
        <v>55.498633526306314</v>
      </c>
      <c r="O50" s="316">
        <f t="shared" si="9"/>
        <v>62.359980255814115</v>
      </c>
      <c r="P50" s="316">
        <f t="shared" si="9"/>
        <v>56.656607242705277</v>
      </c>
      <c r="Q50" s="316">
        <f t="shared" si="9"/>
        <v>57.279074275245847</v>
      </c>
      <c r="R50" s="316">
        <f t="shared" si="9"/>
        <v>0</v>
      </c>
      <c r="S50" s="316">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289.4408785430922</v>
      </c>
      <c r="I51" s="202"/>
      <c r="J51" s="316">
        <f t="shared" si="10"/>
        <v>0</v>
      </c>
      <c r="K51" s="316">
        <f t="shared" si="10"/>
        <v>0</v>
      </c>
      <c r="L51" s="316">
        <f t="shared" si="10"/>
        <v>0</v>
      </c>
      <c r="M51" s="316">
        <f t="shared" si="10"/>
        <v>55.751000000000005</v>
      </c>
      <c r="N51" s="316">
        <f t="shared" si="10"/>
        <v>56.002000000000002</v>
      </c>
      <c r="O51" s="316">
        <f t="shared" si="10"/>
        <v>61.295999999999999</v>
      </c>
      <c r="P51" s="316">
        <f t="shared" si="10"/>
        <v>57.758370899316503</v>
      </c>
      <c r="Q51" s="316">
        <f t="shared" si="10"/>
        <v>58.633507643775701</v>
      </c>
      <c r="R51" s="316">
        <f t="shared" si="10"/>
        <v>0</v>
      </c>
      <c r="S51" s="316">
        <f t="shared" si="10"/>
        <v>0</v>
      </c>
    </row>
    <row r="52" spans="1:19" s="437" customFormat="1" ht="12.75" customHeight="1" thickBot="1">
      <c r="A52" s="257"/>
      <c r="B52" s="258"/>
      <c r="C52" s="259"/>
      <c r="D52" s="260"/>
      <c r="E52" s="470" t="s">
        <v>246</v>
      </c>
      <c r="F52" s="471"/>
      <c r="G52" s="470" t="s">
        <v>102</v>
      </c>
      <c r="H52" s="472">
        <f xml:space="preserve"> SUM(J52:S52)</f>
        <v>-2.8857650506086685</v>
      </c>
      <c r="I52" s="472"/>
      <c r="J52" s="473">
        <f t="shared" ref="J52:S52" si="11" xml:space="preserve"> J50 - J51</f>
        <v>0</v>
      </c>
      <c r="K52" s="473">
        <f t="shared" si="11"/>
        <v>0</v>
      </c>
      <c r="L52" s="473">
        <f t="shared" si="11"/>
        <v>0</v>
      </c>
      <c r="M52" s="473">
        <f t="shared" si="11"/>
        <v>-0.99018180758801577</v>
      </c>
      <c r="N52" s="473">
        <f t="shared" si="11"/>
        <v>-0.50336647369368848</v>
      </c>
      <c r="O52" s="473">
        <f t="shared" si="11"/>
        <v>1.0639802558141156</v>
      </c>
      <c r="P52" s="473">
        <f t="shared" si="11"/>
        <v>-1.1017636566112259</v>
      </c>
      <c r="Q52" s="473">
        <f t="shared" si="11"/>
        <v>-1.354433368529854</v>
      </c>
      <c r="R52" s="473">
        <f t="shared" si="11"/>
        <v>0</v>
      </c>
      <c r="S52" s="473">
        <f t="shared" si="11"/>
        <v>0</v>
      </c>
    </row>
    <row r="53" spans="1:19" ht="12.75" customHeight="1" thickTop="1">
      <c r="F53" s="202"/>
      <c r="H53" s="19"/>
      <c r="I53" s="19"/>
      <c r="J53" s="19"/>
      <c r="K53" s="19"/>
      <c r="L53" s="19"/>
      <c r="M53" s="19"/>
      <c r="N53" s="19"/>
      <c r="O53" s="19"/>
      <c r="P53" s="19"/>
      <c r="Q53" s="19"/>
      <c r="R53" s="19"/>
      <c r="S53" s="19"/>
    </row>
    <row r="54" spans="1:19">
      <c r="A54" s="58" t="s">
        <v>247</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289.4408785430922</v>
      </c>
      <c r="I56" s="234"/>
      <c r="J56" s="234">
        <f t="shared" ref="J56:S56" si="12" xml:space="preserve"> J$46</f>
        <v>0</v>
      </c>
      <c r="K56" s="234">
        <f t="shared" si="12"/>
        <v>0</v>
      </c>
      <c r="L56" s="234">
        <f t="shared" si="12"/>
        <v>0</v>
      </c>
      <c r="M56" s="234">
        <f t="shared" si="12"/>
        <v>55.751000000000005</v>
      </c>
      <c r="N56" s="234">
        <f t="shared" si="12"/>
        <v>56.002000000000002</v>
      </c>
      <c r="O56" s="234">
        <f t="shared" si="12"/>
        <v>61.295999999999999</v>
      </c>
      <c r="P56" s="234">
        <f t="shared" si="12"/>
        <v>57.758370899316503</v>
      </c>
      <c r="Q56" s="234">
        <f t="shared" si="12"/>
        <v>58.633507643775701</v>
      </c>
      <c r="R56" s="234">
        <f t="shared" si="12"/>
        <v>0</v>
      </c>
      <c r="S56" s="234">
        <f t="shared" si="12"/>
        <v>0</v>
      </c>
    </row>
    <row r="57" spans="1:19" ht="12.75" customHeight="1" outlineLevel="1">
      <c r="E57" s="425" t="str">
        <f t="shared" ref="E57:S57" si="13" xml:space="preserve"> E$39</f>
        <v>Allowed revenue (reforecast)</v>
      </c>
      <c r="F57" s="426">
        <f t="shared" si="13"/>
        <v>0</v>
      </c>
      <c r="G57" s="425" t="str">
        <f t="shared" si="13"/>
        <v>£m</v>
      </c>
      <c r="H57" s="427">
        <f t="shared" si="13"/>
        <v>286.58735697781958</v>
      </c>
      <c r="I57" s="428">
        <f t="shared" si="13"/>
        <v>0</v>
      </c>
      <c r="J57" s="316">
        <f t="shared" si="13"/>
        <v>0</v>
      </c>
      <c r="K57" s="316">
        <f t="shared" si="13"/>
        <v>0</v>
      </c>
      <c r="L57" s="316">
        <f t="shared" si="13"/>
        <v>0</v>
      </c>
      <c r="M57" s="316">
        <f t="shared" si="13"/>
        <v>55.282367845793097</v>
      </c>
      <c r="N57" s="316">
        <f t="shared" si="13"/>
        <v>55.30518232762067</v>
      </c>
      <c r="O57" s="316">
        <f t="shared" si="13"/>
        <v>62.064125286454676</v>
      </c>
      <c r="P57" s="316">
        <f t="shared" si="13"/>
        <v>56.656607242705277</v>
      </c>
      <c r="Q57" s="316">
        <f t="shared" si="13"/>
        <v>57.279074275245847</v>
      </c>
      <c r="R57" s="316">
        <f t="shared" si="13"/>
        <v>0</v>
      </c>
      <c r="S57" s="316">
        <f t="shared" si="13"/>
        <v>0</v>
      </c>
    </row>
    <row r="58" spans="1:19" ht="12.75" customHeight="1" outlineLevel="1">
      <c r="E58" s="425" t="str">
        <f t="shared" ref="E58:S58" si="14" xml:space="preserve"> E$30</f>
        <v>Allowed revenue (R)</v>
      </c>
      <c r="F58" s="426">
        <f t="shared" si="14"/>
        <v>0</v>
      </c>
      <c r="G58" s="425" t="str">
        <f t="shared" si="14"/>
        <v>£m</v>
      </c>
      <c r="H58" s="427">
        <f t="shared" si="14"/>
        <v>286.55511349248354</v>
      </c>
      <c r="I58" s="428">
        <f t="shared" si="14"/>
        <v>0</v>
      </c>
      <c r="J58" s="316">
        <f t="shared" si="14"/>
        <v>0</v>
      </c>
      <c r="K58" s="316">
        <f t="shared" si="14"/>
        <v>0</v>
      </c>
      <c r="L58" s="316">
        <f t="shared" si="14"/>
        <v>0</v>
      </c>
      <c r="M58" s="316">
        <f t="shared" si="14"/>
        <v>54.760818192411989</v>
      </c>
      <c r="N58" s="316">
        <f t="shared" si="14"/>
        <v>55.498633526306314</v>
      </c>
      <c r="O58" s="316">
        <f t="shared" si="14"/>
        <v>62.359980255814115</v>
      </c>
      <c r="P58" s="316">
        <f t="shared" si="14"/>
        <v>56.656607242705277</v>
      </c>
      <c r="Q58" s="316">
        <f t="shared" si="14"/>
        <v>57.279074275245847</v>
      </c>
      <c r="R58" s="316">
        <f t="shared" si="14"/>
        <v>0</v>
      </c>
      <c r="S58" s="316">
        <f t="shared" si="14"/>
        <v>0</v>
      </c>
    </row>
    <row r="59" spans="1:19" ht="13.5" outlineLevel="1" thickBot="1">
      <c r="E59" s="220" t="s">
        <v>248</v>
      </c>
      <c r="F59" s="220"/>
      <c r="G59" s="220" t="s">
        <v>161</v>
      </c>
      <c r="H59" s="236">
        <f xml:space="preserve"> IFERROR( ( H56 - H57 ) / H58, 0 )</f>
        <v>9.9580200488987754E-3</v>
      </c>
      <c r="I59" s="236"/>
      <c r="J59" s="236">
        <f t="shared" ref="J59:S59" si="15" xml:space="preserve"> IFERROR( ( J56 - J57 ) / J58, 0 )</f>
        <v>0</v>
      </c>
      <c r="K59" s="236">
        <f xml:space="preserve"> IFERROR( ( K56 - K57 ) / K58, 0 )</f>
        <v>0</v>
      </c>
      <c r="L59" s="236">
        <f t="shared" si="15"/>
        <v>0</v>
      </c>
      <c r="M59" s="317">
        <f t="shared" si="15"/>
        <v>8.5578004433806056E-3</v>
      </c>
      <c r="N59" s="317">
        <f t="shared" si="15"/>
        <v>1.2555582509054766E-2</v>
      </c>
      <c r="O59" s="317">
        <f t="shared" si="15"/>
        <v>-1.2317599898262643E-2</v>
      </c>
      <c r="P59" s="317">
        <f t="shared" si="15"/>
        <v>1.9446340157494722E-2</v>
      </c>
      <c r="Q59" s="317">
        <f t="shared" si="15"/>
        <v>2.364621610365648E-2</v>
      </c>
      <c r="R59" s="317">
        <f t="shared" si="15"/>
        <v>0</v>
      </c>
      <c r="S59" s="317">
        <f t="shared" si="15"/>
        <v>0</v>
      </c>
    </row>
    <row r="60" spans="1:19" ht="13.5"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9.9580200488987754E-3</v>
      </c>
      <c r="I61" s="192"/>
      <c r="J61" s="192">
        <f t="shared" ref="J61:S61" si="16" xml:space="preserve"> J$59</f>
        <v>0</v>
      </c>
      <c r="K61" s="192">
        <f t="shared" si="16"/>
        <v>0</v>
      </c>
      <c r="L61" s="192">
        <f t="shared" si="16"/>
        <v>0</v>
      </c>
      <c r="M61" s="192">
        <f t="shared" si="16"/>
        <v>8.5578004433806056E-3</v>
      </c>
      <c r="N61" s="192">
        <f t="shared" si="16"/>
        <v>1.2555582509054766E-2</v>
      </c>
      <c r="O61" s="192">
        <f t="shared" si="16"/>
        <v>-1.2317599898262643E-2</v>
      </c>
      <c r="P61" s="192">
        <f t="shared" si="16"/>
        <v>1.9446340157494722E-2</v>
      </c>
      <c r="Q61" s="192">
        <f t="shared" si="16"/>
        <v>2.364621610365648E-2</v>
      </c>
      <c r="R61" s="192">
        <f t="shared" si="16"/>
        <v>0</v>
      </c>
      <c r="S61" s="192">
        <f t="shared" si="16"/>
        <v>0</v>
      </c>
    </row>
    <row r="62" spans="1:19" outlineLevel="1">
      <c r="E62" s="4" t="s">
        <v>249</v>
      </c>
      <c r="G62" s="4" t="s">
        <v>161</v>
      </c>
      <c r="H62" s="192">
        <f xml:space="preserve"> ABS( H61 )</f>
        <v>9.9580200488987754E-3</v>
      </c>
      <c r="I62" s="192"/>
      <c r="J62" s="192">
        <f t="shared" ref="J62:S62" si="17" xml:space="preserve"> ABS( J61 )</f>
        <v>0</v>
      </c>
      <c r="K62" s="192">
        <f t="shared" si="17"/>
        <v>0</v>
      </c>
      <c r="L62" s="192">
        <f t="shared" si="17"/>
        <v>0</v>
      </c>
      <c r="M62" s="192">
        <f t="shared" si="17"/>
        <v>8.5578004433806056E-3</v>
      </c>
      <c r="N62" s="192">
        <f t="shared" si="17"/>
        <v>1.2555582509054766E-2</v>
      </c>
      <c r="O62" s="192">
        <f t="shared" si="17"/>
        <v>1.2317599898262643E-2</v>
      </c>
      <c r="P62" s="192">
        <f t="shared" si="17"/>
        <v>1.9446340157494722E-2</v>
      </c>
      <c r="Q62" s="192">
        <f t="shared" si="17"/>
        <v>2.364621610365648E-2</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9.9580200488987754E-3</v>
      </c>
      <c r="I66" s="192"/>
      <c r="J66" s="192">
        <f t="shared" ref="J66:S66" si="18" xml:space="preserve"> J$62</f>
        <v>0</v>
      </c>
      <c r="K66" s="192">
        <f t="shared" si="18"/>
        <v>0</v>
      </c>
      <c r="L66" s="192">
        <f t="shared" si="18"/>
        <v>0</v>
      </c>
      <c r="M66" s="192">
        <f t="shared" si="18"/>
        <v>8.5578004433806056E-3</v>
      </c>
      <c r="N66" s="192">
        <f t="shared" si="18"/>
        <v>1.2555582509054766E-2</v>
      </c>
      <c r="O66" s="192">
        <f t="shared" si="18"/>
        <v>1.2317599898262643E-2</v>
      </c>
      <c r="P66" s="192">
        <f t="shared" si="18"/>
        <v>1.9446340157494722E-2</v>
      </c>
      <c r="Q66" s="192">
        <f t="shared" si="18"/>
        <v>2.364621610365648E-2</v>
      </c>
      <c r="R66" s="192">
        <f t="shared" si="18"/>
        <v>0</v>
      </c>
      <c r="S66" s="192">
        <f t="shared" si="18"/>
        <v>0</v>
      </c>
    </row>
    <row r="67" spans="1:19" ht="13.5" thickBot="1">
      <c r="E67" s="220" t="s">
        <v>250</v>
      </c>
      <c r="F67" s="222">
        <f xml:space="preserve"> IF( AND( H66 &gt;= $F$65, $F$64 = "Yes" ), 1, 0 )</f>
        <v>0</v>
      </c>
      <c r="G67" s="220" t="s">
        <v>251</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252</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3.1999800000000002E-2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6">
        <f xml:space="preserve"> H$52</f>
        <v>-2.8857650506086685</v>
      </c>
      <c r="I74" s="234"/>
      <c r="J74" s="286">
        <f t="shared" ref="J74:S74" si="20" xml:space="preserve"> J$52</f>
        <v>0</v>
      </c>
      <c r="K74" s="286">
        <f t="shared" si="20"/>
        <v>0</v>
      </c>
      <c r="L74" s="286">
        <f t="shared" si="20"/>
        <v>0</v>
      </c>
      <c r="M74" s="286">
        <f t="shared" si="20"/>
        <v>-0.99018180758801577</v>
      </c>
      <c r="N74" s="286">
        <f t="shared" si="20"/>
        <v>-0.50336647369368848</v>
      </c>
      <c r="O74" s="286">
        <f t="shared" si="20"/>
        <v>1.0639802558141156</v>
      </c>
      <c r="P74" s="286">
        <f t="shared" si="20"/>
        <v>-1.1017636566112259</v>
      </c>
      <c r="Q74" s="286">
        <f t="shared" si="20"/>
        <v>-1.354433368529854</v>
      </c>
      <c r="R74" s="286">
        <f t="shared" si="20"/>
        <v>0</v>
      </c>
      <c r="S74" s="286">
        <f t="shared" si="20"/>
        <v>0</v>
      </c>
    </row>
    <row r="75" spans="1:19" s="437" customFormat="1" outlineLevel="1">
      <c r="A75" s="474"/>
      <c r="B75" s="475"/>
      <c r="C75" s="476"/>
      <c r="D75" s="477"/>
      <c r="E75" s="478" t="s">
        <v>253</v>
      </c>
      <c r="F75" s="478"/>
      <c r="G75" s="478" t="s">
        <v>102</v>
      </c>
      <c r="H75" s="297">
        <f>SUM(J75:S75)</f>
        <v>-2.8857650506086685</v>
      </c>
      <c r="I75" s="479"/>
      <c r="J75" s="297">
        <f xml:space="preserve"> IF( $F$73 = 1, J74 * ( 1 + $F$71 ) ^ J72, J74 )</f>
        <v>0</v>
      </c>
      <c r="K75" s="297">
        <f t="shared" ref="K75:S75" si="21" xml:space="preserve"> IF( $F$73 = 1, K74 * ( 1 + $F$71 ) ^ K72, K74 )</f>
        <v>0</v>
      </c>
      <c r="L75" s="297">
        <f t="shared" si="21"/>
        <v>0</v>
      </c>
      <c r="M75" s="297">
        <f t="shared" si="21"/>
        <v>-0.99018180758801577</v>
      </c>
      <c r="N75" s="297">
        <f t="shared" si="21"/>
        <v>-0.50336647369368848</v>
      </c>
      <c r="O75" s="297">
        <f t="shared" si="21"/>
        <v>1.0639802558141156</v>
      </c>
      <c r="P75" s="297">
        <f t="shared" si="21"/>
        <v>-1.1017636566112259</v>
      </c>
      <c r="Q75" s="297">
        <f t="shared" si="21"/>
        <v>-1.354433368529854</v>
      </c>
      <c r="R75" s="297">
        <f t="shared" si="21"/>
        <v>0</v>
      </c>
      <c r="S75" s="297">
        <f t="shared" si="21"/>
        <v>0</v>
      </c>
    </row>
    <row r="76" spans="1:19" outlineLevel="1">
      <c r="A76" s="240"/>
      <c r="B76" s="241"/>
      <c r="C76" s="242"/>
      <c r="D76" s="243"/>
      <c r="E76" s="226"/>
      <c r="F76" s="226"/>
      <c r="G76" s="226"/>
      <c r="H76" s="286"/>
      <c r="I76" s="234"/>
      <c r="J76" s="286"/>
      <c r="K76" s="286"/>
      <c r="L76" s="286"/>
      <c r="M76" s="286"/>
      <c r="N76" s="286"/>
      <c r="O76" s="286"/>
      <c r="P76" s="286"/>
      <c r="Q76" s="286"/>
      <c r="R76" s="286"/>
      <c r="S76" s="286"/>
    </row>
    <row r="77" spans="1:19" outlineLevel="1">
      <c r="A77" s="240"/>
      <c r="B77" s="241"/>
      <c r="C77" s="242"/>
      <c r="D77" s="243"/>
      <c r="E77" s="363" t="str">
        <f t="shared" ref="E77:S77" si="22" xml:space="preserve"> E$75</f>
        <v>Residential retail revenue adjustment (excl. BYA)</v>
      </c>
      <c r="F77" s="357">
        <f t="shared" si="22"/>
        <v>0</v>
      </c>
      <c r="G77" s="363" t="str">
        <f t="shared" si="22"/>
        <v>£m</v>
      </c>
      <c r="H77" s="364">
        <f t="shared" si="22"/>
        <v>-2.8857650506086685</v>
      </c>
      <c r="I77" s="365">
        <f t="shared" si="22"/>
        <v>0</v>
      </c>
      <c r="J77" s="364">
        <f t="shared" si="22"/>
        <v>0</v>
      </c>
      <c r="K77" s="364">
        <f t="shared" si="22"/>
        <v>0</v>
      </c>
      <c r="L77" s="364">
        <f t="shared" si="22"/>
        <v>0</v>
      </c>
      <c r="M77" s="364">
        <f t="shared" si="22"/>
        <v>-0.99018180758801577</v>
      </c>
      <c r="N77" s="364">
        <f t="shared" si="22"/>
        <v>-0.50336647369368848</v>
      </c>
      <c r="O77" s="364">
        <f t="shared" si="22"/>
        <v>1.0639802558141156</v>
      </c>
      <c r="P77" s="364">
        <f t="shared" si="22"/>
        <v>-1.1017636566112259</v>
      </c>
      <c r="Q77" s="364">
        <f t="shared" si="22"/>
        <v>-1.354433368529854</v>
      </c>
      <c r="R77" s="364">
        <f t="shared" si="22"/>
        <v>0</v>
      </c>
      <c r="S77" s="364">
        <f t="shared" si="22"/>
        <v>0</v>
      </c>
    </row>
    <row r="78" spans="1:19" outlineLevel="1">
      <c r="A78" s="240"/>
      <c r="B78" s="241"/>
      <c r="C78" s="242"/>
      <c r="D78" s="243"/>
      <c r="E78" s="283" t="str">
        <f t="shared" ref="E78:S78" si="23" xml:space="preserve"> E$21</f>
        <v>Blind year adjustment inc. financing and inflation adjustment</v>
      </c>
      <c r="F78" s="283">
        <f t="shared" si="23"/>
        <v>0</v>
      </c>
      <c r="G78" s="283" t="str">
        <f t="shared" si="23"/>
        <v>£m</v>
      </c>
      <c r="H78" s="287">
        <f t="shared" si="23"/>
        <v>2.252063780736612</v>
      </c>
      <c r="I78" s="283">
        <f t="shared" si="23"/>
        <v>0</v>
      </c>
      <c r="J78" s="287">
        <f t="shared" si="23"/>
        <v>0</v>
      </c>
      <c r="K78" s="287">
        <f t="shared" si="23"/>
        <v>0</v>
      </c>
      <c r="L78" s="287">
        <f t="shared" si="23"/>
        <v>0</v>
      </c>
      <c r="M78" s="287">
        <f t="shared" si="23"/>
        <v>0</v>
      </c>
      <c r="N78" s="287">
        <f t="shared" si="23"/>
        <v>0</v>
      </c>
      <c r="O78" s="287">
        <f t="shared" si="23"/>
        <v>0</v>
      </c>
      <c r="P78" s="287">
        <f t="shared" si="23"/>
        <v>0</v>
      </c>
      <c r="Q78" s="287">
        <f t="shared" si="23"/>
        <v>2.252063780736612</v>
      </c>
      <c r="R78" s="287">
        <f t="shared" si="23"/>
        <v>0</v>
      </c>
      <c r="S78" s="287">
        <f t="shared" si="23"/>
        <v>0</v>
      </c>
    </row>
    <row r="79" spans="1:19" ht="13.5" thickBot="1">
      <c r="E79" s="244" t="s">
        <v>254</v>
      </c>
      <c r="F79" s="440">
        <f xml:space="preserve"> H77 + H78</f>
        <v>-0.63370126987205655</v>
      </c>
      <c r="G79" s="244" t="s">
        <v>102</v>
      </c>
      <c r="H79" s="318"/>
      <c r="I79" s="245"/>
      <c r="J79"/>
      <c r="K79"/>
      <c r="L79"/>
      <c r="M79"/>
      <c r="N79"/>
      <c r="O79"/>
      <c r="P79"/>
      <c r="Q79"/>
      <c r="R79"/>
      <c r="S79"/>
    </row>
    <row r="80" spans="1:19" ht="13.5" thickTop="1">
      <c r="E80" s="362"/>
      <c r="F80" s="202"/>
      <c r="H80" s="19"/>
      <c r="J80" s="19"/>
      <c r="K80" s="19"/>
      <c r="L80" s="19"/>
      <c r="M80" s="19"/>
      <c r="N80" s="19"/>
      <c r="O80" s="19"/>
      <c r="P80" s="19"/>
      <c r="Q80" s="19"/>
      <c r="R80" s="19"/>
      <c r="S80" s="19"/>
    </row>
    <row r="81" spans="1:19" ht="12.75" customHeight="1">
      <c r="A81" s="5" t="s">
        <v>235</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t="12.5" hidden="1">
      <c r="A155" s="4"/>
      <c r="B155" s="4"/>
      <c r="C155" s="4"/>
      <c r="D155" s="4"/>
    </row>
    <row r="156" spans="1:4" ht="12.5" hidden="1">
      <c r="A156" s="4"/>
      <c r="B156" s="4"/>
      <c r="C156" s="4"/>
      <c r="D156" s="4"/>
    </row>
    <row r="157" spans="1:4" ht="12.5" hidden="1">
      <c r="A157" s="4"/>
      <c r="B157" s="4"/>
      <c r="C157" s="4"/>
      <c r="D157" s="4"/>
    </row>
    <row r="158" spans="1:4" ht="12.5" hidden="1">
      <c r="A158" s="4"/>
      <c r="B158" s="4"/>
      <c r="C158" s="4"/>
      <c r="D158" s="4"/>
    </row>
    <row r="159" spans="1:4" ht="12.5" hidden="1">
      <c r="A159" s="4"/>
      <c r="B159" s="4"/>
      <c r="C159" s="4"/>
      <c r="D159" s="4"/>
    </row>
    <row r="160" spans="1:4" ht="12.5" hidden="1">
      <c r="A160" s="4"/>
      <c r="B160" s="4"/>
      <c r="C160" s="4"/>
      <c r="D160" s="4"/>
    </row>
    <row r="161" spans="1:4" ht="12.5" hidden="1">
      <c r="A161" s="4"/>
      <c r="B161" s="4"/>
      <c r="C161" s="4"/>
      <c r="D161" s="4"/>
    </row>
    <row r="162" spans="1:4" ht="12.5" hidden="1">
      <c r="A162" s="4"/>
      <c r="B162" s="4"/>
      <c r="C162" s="4"/>
      <c r="D162" s="4"/>
    </row>
    <row r="163" spans="1:4" ht="12.5" hidden="1">
      <c r="A163" s="4"/>
      <c r="B163" s="4"/>
      <c r="C163" s="4"/>
      <c r="D163" s="4"/>
    </row>
    <row r="164" spans="1:4" ht="12.5" hidden="1">
      <c r="A164" s="4"/>
      <c r="B164" s="4"/>
      <c r="C164" s="4"/>
      <c r="D164" s="4"/>
    </row>
    <row r="165" spans="1:4" ht="12.5" hidden="1">
      <c r="A165" s="4"/>
      <c r="B165" s="4"/>
      <c r="C165" s="4"/>
      <c r="D165" s="4"/>
    </row>
    <row r="166" spans="1:4" ht="12.5" hidden="1">
      <c r="A166" s="4"/>
      <c r="B166" s="4"/>
      <c r="C166" s="4"/>
      <c r="D166" s="4"/>
    </row>
    <row r="167" spans="1:4" ht="12.5" hidden="1">
      <c r="A167" s="4"/>
      <c r="B167" s="4"/>
      <c r="C167" s="4"/>
      <c r="D167" s="4"/>
    </row>
    <row r="168" spans="1:4" ht="12.5" hidden="1">
      <c r="A168" s="4"/>
      <c r="B168" s="4"/>
      <c r="C168" s="4"/>
      <c r="D168" s="4"/>
    </row>
    <row r="169" spans="1:4" ht="12.5" hidden="1">
      <c r="A169" s="4"/>
      <c r="B169" s="4"/>
      <c r="C169" s="4"/>
      <c r="D169" s="4"/>
    </row>
    <row r="170" spans="1:4" ht="12.5" hidden="1">
      <c r="A170" s="4"/>
      <c r="B170" s="4"/>
      <c r="C170" s="4"/>
      <c r="D170" s="4"/>
    </row>
    <row r="171" spans="1:4" ht="12.5" hidden="1">
      <c r="A171" s="4"/>
      <c r="B171" s="4"/>
      <c r="C171" s="4"/>
      <c r="D171" s="4"/>
    </row>
    <row r="172" spans="1:4" ht="12.5" hidden="1">
      <c r="A172" s="4"/>
      <c r="B172" s="4"/>
      <c r="C172" s="4"/>
      <c r="D172" s="4"/>
    </row>
    <row r="173" spans="1:4" ht="12.5" hidden="1">
      <c r="A173" s="4"/>
      <c r="B173" s="4"/>
      <c r="C173" s="4"/>
      <c r="D173" s="4"/>
    </row>
    <row r="174" spans="1:4" ht="12.5" hidden="1">
      <c r="A174" s="4"/>
      <c r="B174" s="4"/>
      <c r="C174" s="4"/>
      <c r="D174" s="4"/>
    </row>
    <row r="175" spans="1:4" ht="12.5" hidden="1">
      <c r="A175" s="4"/>
      <c r="B175" s="4"/>
      <c r="C175" s="4"/>
      <c r="D175" s="4"/>
    </row>
    <row r="176" spans="1:4" ht="12.5" hidden="1">
      <c r="A176" s="4"/>
      <c r="B176" s="4"/>
      <c r="C176" s="4"/>
      <c r="D176" s="4"/>
    </row>
    <row r="177" spans="1:4" ht="12.5" hidden="1">
      <c r="A177" s="4"/>
      <c r="B177" s="4"/>
      <c r="C177" s="4"/>
      <c r="D177" s="4"/>
    </row>
    <row r="178" spans="1:4" ht="12.5" hidden="1">
      <c r="A178" s="4"/>
      <c r="B178" s="4"/>
      <c r="C178" s="4"/>
      <c r="D178" s="4"/>
    </row>
    <row r="179" spans="1:4" ht="12.5" hidden="1">
      <c r="A179" s="4"/>
      <c r="B179" s="4"/>
      <c r="C179" s="4"/>
      <c r="D179" s="4"/>
    </row>
    <row r="180" spans="1:4" ht="12.5" hidden="1">
      <c r="A180" s="4"/>
      <c r="B180" s="4"/>
      <c r="C180" s="4"/>
      <c r="D180" s="4"/>
    </row>
    <row r="181" spans="1:4" ht="12.5" hidden="1">
      <c r="A181" s="4"/>
      <c r="B181" s="4"/>
      <c r="C181" s="4"/>
      <c r="D181" s="4"/>
    </row>
    <row r="182" spans="1:4" ht="12.5" hidden="1">
      <c r="A182" s="4"/>
      <c r="B182" s="4"/>
      <c r="C182" s="4"/>
      <c r="D182" s="4"/>
    </row>
    <row r="183" spans="1:4" ht="12.5" hidden="1">
      <c r="A183" s="4"/>
      <c r="B183" s="4"/>
      <c r="C183" s="4"/>
      <c r="D183" s="4"/>
    </row>
    <row r="184" spans="1:4" ht="12.5" hidden="1">
      <c r="A184" s="4"/>
      <c r="B184" s="4"/>
      <c r="C184" s="4"/>
      <c r="D184" s="4"/>
    </row>
    <row r="185" spans="1:4" ht="12.5" hidden="1">
      <c r="A185" s="4"/>
      <c r="B185" s="4"/>
      <c r="C185" s="4"/>
      <c r="D185" s="4"/>
    </row>
    <row r="186" spans="1:4" ht="12.5" hidden="1">
      <c r="A186" s="4"/>
      <c r="B186" s="4"/>
      <c r="C186" s="4"/>
      <c r="D186" s="4"/>
    </row>
    <row r="187" spans="1:4" ht="12.5" hidden="1">
      <c r="A187" s="4"/>
      <c r="B187" s="4"/>
      <c r="C187" s="4"/>
      <c r="D187" s="4"/>
    </row>
    <row r="188" spans="1:4" ht="12.5" hidden="1">
      <c r="A188" s="4"/>
      <c r="B188" s="4"/>
      <c r="C188" s="4"/>
      <c r="D188" s="4"/>
    </row>
    <row r="189" spans="1:4" ht="12.5" hidden="1">
      <c r="A189" s="4"/>
      <c r="B189" s="4"/>
      <c r="C189" s="4"/>
      <c r="D189" s="4"/>
    </row>
    <row r="190" spans="1:4" ht="12.5" hidden="1">
      <c r="A190" s="4"/>
      <c r="B190" s="4"/>
      <c r="C190" s="4"/>
      <c r="D190" s="4"/>
    </row>
    <row r="191" spans="1:4" ht="12.5" hidden="1">
      <c r="A191" s="4"/>
      <c r="B191" s="4"/>
      <c r="C191" s="4"/>
      <c r="D191" s="4"/>
    </row>
    <row r="192" spans="1:4" ht="12.5" hidden="1">
      <c r="A192" s="4"/>
      <c r="B192" s="4"/>
      <c r="C192" s="4"/>
      <c r="D192" s="4"/>
    </row>
    <row r="193" spans="1:4" ht="12.5" hidden="1">
      <c r="A193" s="4"/>
      <c r="B193" s="4"/>
      <c r="C193" s="4"/>
      <c r="D193" s="4"/>
    </row>
    <row r="194" spans="1:4" ht="12.5" hidden="1">
      <c r="A194" s="4"/>
      <c r="B194" s="4"/>
      <c r="C194" s="4"/>
      <c r="D194" s="4"/>
    </row>
    <row r="195" spans="1:4" ht="12.5" hidden="1">
      <c r="A195" s="4"/>
      <c r="B195" s="4"/>
      <c r="C195" s="4"/>
      <c r="D195" s="4"/>
    </row>
    <row r="196" spans="1:4" ht="12.5" hidden="1">
      <c r="A196" s="4"/>
      <c r="B196" s="4"/>
      <c r="C196" s="4"/>
      <c r="D196" s="4"/>
    </row>
    <row r="197" spans="1:4" ht="12.5" hidden="1">
      <c r="A197" s="4"/>
      <c r="B197" s="4"/>
      <c r="C197" s="4"/>
      <c r="D197" s="4"/>
    </row>
    <row r="198" spans="1:4" ht="12.5" hidden="1">
      <c r="A198" s="4"/>
      <c r="B198" s="4"/>
      <c r="C198" s="4"/>
      <c r="D198" s="4"/>
    </row>
    <row r="199" spans="1:4" ht="12.5" hidden="1">
      <c r="A199" s="4"/>
      <c r="B199" s="4"/>
      <c r="C199" s="4"/>
      <c r="D199" s="4"/>
    </row>
    <row r="200" spans="1:4" ht="12.5" hidden="1">
      <c r="A200" s="4"/>
      <c r="B200" s="4"/>
      <c r="C200" s="4"/>
      <c r="D200" s="4"/>
    </row>
    <row r="201" spans="1:4" ht="12.5" hidden="1">
      <c r="A201" s="4"/>
      <c r="B201" s="4"/>
      <c r="C201" s="4"/>
      <c r="D201" s="4"/>
    </row>
    <row r="202" spans="1:4" ht="12.5" hidden="1">
      <c r="A202" s="4"/>
      <c r="B202" s="4"/>
      <c r="C202" s="4"/>
      <c r="D202" s="4"/>
    </row>
    <row r="203" spans="1:4" ht="12.5" hidden="1">
      <c r="A203" s="4"/>
      <c r="B203" s="4"/>
      <c r="C203" s="4"/>
      <c r="D203" s="4"/>
    </row>
    <row r="204" spans="1:4" ht="12.5" hidden="1">
      <c r="A204" s="4"/>
      <c r="B204" s="4"/>
      <c r="C204" s="4"/>
      <c r="D204" s="4"/>
    </row>
    <row r="205" spans="1:4" ht="12.5" hidden="1">
      <c r="A205" s="4"/>
      <c r="B205" s="4"/>
      <c r="C205" s="4"/>
      <c r="D205" s="4"/>
    </row>
    <row r="206" spans="1:4" ht="12.5" hidden="1">
      <c r="A206" s="4"/>
      <c r="B206" s="4"/>
      <c r="C206" s="4"/>
      <c r="D206" s="4"/>
    </row>
    <row r="207" spans="1:4" ht="12.5" hidden="1">
      <c r="A207" s="4"/>
      <c r="B207" s="4"/>
      <c r="C207" s="4"/>
      <c r="D207" s="4"/>
    </row>
    <row r="208" spans="1:4" ht="12.5" hidden="1">
      <c r="A208" s="4"/>
      <c r="B208" s="4"/>
      <c r="C208" s="4"/>
      <c r="D208" s="4"/>
    </row>
    <row r="209" spans="1:4" ht="12.5" hidden="1">
      <c r="A209" s="4"/>
      <c r="B209" s="4"/>
      <c r="C209" s="4"/>
      <c r="D209" s="4"/>
    </row>
    <row r="210" spans="1:4" ht="12.5" hidden="1">
      <c r="A210" s="4"/>
      <c r="B210" s="4"/>
      <c r="C210" s="4"/>
      <c r="D210" s="4"/>
    </row>
    <row r="211" spans="1:4" ht="12.5" hidden="1">
      <c r="A211" s="4"/>
      <c r="B211" s="4"/>
      <c r="C211" s="4"/>
      <c r="D211" s="4"/>
    </row>
    <row r="212" spans="1:4" ht="12.5" hidden="1">
      <c r="A212" s="4"/>
      <c r="B212" s="4"/>
      <c r="C212" s="4"/>
      <c r="D212" s="4"/>
    </row>
    <row r="213" spans="1:4" ht="12.5" hidden="1">
      <c r="A213" s="4"/>
      <c r="B213" s="4"/>
      <c r="C213" s="4"/>
      <c r="D213" s="4"/>
    </row>
    <row r="214" spans="1:4" ht="12.5" hidden="1">
      <c r="A214" s="4"/>
      <c r="B214" s="4"/>
      <c r="C214" s="4"/>
      <c r="D214" s="4"/>
    </row>
    <row r="215" spans="1:4" ht="12.5" hidden="1">
      <c r="A215" s="4"/>
      <c r="B215" s="4"/>
      <c r="C215" s="4"/>
      <c r="D215" s="4"/>
    </row>
    <row r="216" spans="1:4" ht="12.5" hidden="1">
      <c r="A216" s="4"/>
      <c r="B216" s="4"/>
      <c r="C216" s="4"/>
      <c r="D216" s="4"/>
    </row>
    <row r="217" spans="1:4" ht="12.5" hidden="1">
      <c r="A217" s="4"/>
      <c r="B217" s="4"/>
      <c r="C217" s="4"/>
      <c r="D217" s="4"/>
    </row>
    <row r="218" spans="1:4" ht="12.5" hidden="1">
      <c r="A218" s="4"/>
      <c r="B218" s="4"/>
      <c r="C218" s="4"/>
      <c r="D218" s="4"/>
    </row>
    <row r="219" spans="1:4" ht="12.5" hidden="1">
      <c r="A219" s="4"/>
      <c r="B219" s="4"/>
      <c r="C219" s="4"/>
      <c r="D219" s="4"/>
    </row>
    <row r="220" spans="1:4" ht="12.5" hidden="1">
      <c r="A220" s="4"/>
      <c r="B220" s="4"/>
      <c r="C220" s="4"/>
      <c r="D220" s="4"/>
    </row>
    <row r="221" spans="1:4" ht="12.5" hidden="1">
      <c r="A221" s="4"/>
      <c r="B221" s="4"/>
      <c r="C221" s="4"/>
      <c r="D221" s="4"/>
    </row>
    <row r="222" spans="1:4" ht="12.5" hidden="1">
      <c r="A222" s="4"/>
      <c r="B222" s="4"/>
      <c r="C222" s="4"/>
      <c r="D222" s="4"/>
    </row>
    <row r="223" spans="1:4" ht="12.5" hidden="1">
      <c r="A223" s="4"/>
      <c r="B223" s="4"/>
      <c r="C223" s="4"/>
      <c r="D223" s="4"/>
    </row>
    <row r="224" spans="1:4" ht="12.5" hidden="1">
      <c r="A224" s="4"/>
      <c r="B224" s="4"/>
      <c r="C224" s="4"/>
      <c r="D224" s="4"/>
    </row>
    <row r="225" spans="1:4" ht="12.5" hidden="1">
      <c r="A225" s="4"/>
      <c r="B225" s="4"/>
      <c r="C225" s="4"/>
      <c r="D225" s="4"/>
    </row>
    <row r="226" spans="1:4" ht="12.5" hidden="1">
      <c r="A226" s="4"/>
      <c r="B226" s="4"/>
      <c r="C226" s="4"/>
      <c r="D226" s="4"/>
    </row>
    <row r="227" spans="1:4" ht="12.5" hidden="1">
      <c r="A227" s="4"/>
      <c r="B227" s="4"/>
      <c r="C227" s="4"/>
      <c r="D227" s="4"/>
    </row>
    <row r="228" spans="1:4" ht="12.5" hidden="1">
      <c r="A228" s="4"/>
      <c r="B228" s="4"/>
      <c r="C228" s="4"/>
      <c r="D228" s="4"/>
    </row>
    <row r="229" spans="1:4" ht="12.5" hidden="1">
      <c r="A229" s="4"/>
      <c r="B229" s="4"/>
      <c r="C229" s="4"/>
      <c r="D229" s="4"/>
    </row>
    <row r="230" spans="1:4" ht="12.5" hidden="1">
      <c r="A230" s="4"/>
      <c r="B230" s="4"/>
      <c r="C230" s="4"/>
      <c r="D230" s="4"/>
    </row>
    <row r="231" spans="1:4" ht="12.5" hidden="1">
      <c r="A231" s="4"/>
      <c r="B231" s="4"/>
      <c r="C231" s="4"/>
      <c r="D231" s="4"/>
    </row>
    <row r="232" spans="1:4" ht="12.5" hidden="1">
      <c r="A232" s="4"/>
      <c r="B232" s="4"/>
      <c r="C232" s="4"/>
      <c r="D232" s="4"/>
    </row>
    <row r="233" spans="1:4" ht="12.5" hidden="1">
      <c r="A233" s="4"/>
      <c r="B233" s="4"/>
      <c r="C233" s="4"/>
      <c r="D233" s="4"/>
    </row>
    <row r="234" spans="1:4" ht="12.5" hidden="1">
      <c r="A234" s="4"/>
      <c r="B234" s="4"/>
      <c r="C234" s="4"/>
      <c r="D234" s="4"/>
    </row>
    <row r="235" spans="1:4" ht="12.5" hidden="1">
      <c r="A235" s="4"/>
      <c r="B235" s="4"/>
      <c r="C235" s="4"/>
      <c r="D235" s="4"/>
    </row>
    <row r="236" spans="1:4" ht="12.5" hidden="1">
      <c r="A236" s="4"/>
      <c r="B236" s="4"/>
      <c r="C236" s="4"/>
      <c r="D236" s="4"/>
    </row>
    <row r="237" spans="1:4" ht="12.5" hidden="1">
      <c r="A237" s="4"/>
      <c r="B237" s="4"/>
      <c r="C237" s="4"/>
      <c r="D237" s="4"/>
    </row>
    <row r="238" spans="1:4" ht="12.5" hidden="1">
      <c r="A238" s="4"/>
      <c r="B238" s="4"/>
      <c r="C238" s="4"/>
      <c r="D238" s="4"/>
    </row>
    <row r="239" spans="1:4" ht="12.5" hidden="1">
      <c r="A239" s="4"/>
      <c r="B239" s="4"/>
      <c r="C239" s="4"/>
      <c r="D239" s="4"/>
    </row>
    <row r="240" spans="1:4" ht="12.5" hidden="1">
      <c r="A240" s="4"/>
      <c r="B240" s="4"/>
      <c r="C240" s="4"/>
      <c r="D240" s="4"/>
    </row>
    <row r="241" spans="1:4" ht="12.5" hidden="1">
      <c r="A241" s="4"/>
      <c r="B241" s="4"/>
      <c r="C241" s="4"/>
      <c r="D241" s="4"/>
    </row>
    <row r="242" spans="1:4" ht="12.5" hidden="1">
      <c r="A242" s="4"/>
      <c r="B242" s="4"/>
      <c r="C242" s="4"/>
      <c r="D242" s="4"/>
    </row>
    <row r="243" spans="1:4" ht="12.5" hidden="1">
      <c r="A243" s="4"/>
      <c r="B243" s="4"/>
      <c r="C243" s="4"/>
      <c r="D243" s="4"/>
    </row>
    <row r="244" spans="1:4" ht="12.5" hidden="1">
      <c r="A244" s="4"/>
      <c r="B244" s="4"/>
      <c r="C244" s="4"/>
      <c r="D244" s="4"/>
    </row>
    <row r="245" spans="1:4" ht="12.5" hidden="1">
      <c r="A245" s="4"/>
      <c r="B245" s="4"/>
      <c r="C245" s="4"/>
      <c r="D245" s="4"/>
    </row>
    <row r="246" spans="1:4" ht="12.5" hidden="1">
      <c r="A246" s="4"/>
      <c r="B246" s="4"/>
      <c r="C246" s="4"/>
      <c r="D246" s="4"/>
    </row>
    <row r="247" spans="1:4" ht="12.5" hidden="1">
      <c r="A247" s="4"/>
      <c r="B247" s="4"/>
      <c r="C247" s="4"/>
      <c r="D247" s="4"/>
    </row>
    <row r="248" spans="1:4" ht="12.5" hidden="1">
      <c r="A248" s="4"/>
      <c r="B248" s="4"/>
      <c r="C248" s="4"/>
      <c r="D248" s="4"/>
    </row>
    <row r="249" spans="1:4" ht="12.5" hidden="1">
      <c r="A249" s="4"/>
      <c r="B249" s="4"/>
      <c r="C249" s="4"/>
      <c r="D249" s="4"/>
    </row>
    <row r="250" spans="1:4" ht="12.5" hidden="1">
      <c r="A250" s="4"/>
      <c r="B250" s="4"/>
      <c r="C250" s="4"/>
      <c r="D250" s="4"/>
    </row>
    <row r="251" spans="1:4" ht="12.5" hidden="1">
      <c r="A251" s="4"/>
      <c r="B251" s="4"/>
      <c r="C251" s="4"/>
      <c r="D251" s="4"/>
    </row>
    <row r="252" spans="1:4" ht="12.5" hidden="1">
      <c r="A252" s="4"/>
      <c r="B252" s="4"/>
      <c r="C252" s="4"/>
      <c r="D252" s="4"/>
    </row>
    <row r="253" spans="1:4" ht="12.5" hidden="1">
      <c r="A253" s="4"/>
      <c r="B253" s="4"/>
      <c r="C253" s="4"/>
      <c r="D253" s="4"/>
    </row>
    <row r="254" spans="1:4" ht="12.5" hidden="1">
      <c r="A254" s="4"/>
      <c r="B254" s="4"/>
      <c r="C254" s="4"/>
      <c r="D254" s="4"/>
    </row>
    <row r="255" spans="1:4" ht="12.5" hidden="1">
      <c r="A255" s="4"/>
      <c r="B255" s="4"/>
      <c r="C255" s="4"/>
      <c r="D255" s="4"/>
    </row>
    <row r="256" spans="1:4" ht="12.5" hidden="1">
      <c r="A256" s="4"/>
      <c r="B256" s="4"/>
      <c r="C256" s="4"/>
      <c r="D256" s="4"/>
    </row>
    <row r="257" spans="1:4" ht="12.5" hidden="1">
      <c r="A257" s="4"/>
      <c r="B257" s="4"/>
      <c r="C257" s="4"/>
      <c r="D257" s="4"/>
    </row>
    <row r="258" spans="1:4" ht="12.5" hidden="1">
      <c r="A258" s="4"/>
      <c r="B258" s="4"/>
      <c r="C258" s="4"/>
      <c r="D258" s="4"/>
    </row>
    <row r="259" spans="1:4" ht="12.5" hidden="1">
      <c r="A259" s="4"/>
      <c r="B259" s="4"/>
      <c r="C259" s="4"/>
      <c r="D259" s="4"/>
    </row>
    <row r="260" spans="1:4" ht="12.5" hidden="1">
      <c r="A260" s="4"/>
      <c r="B260" s="4"/>
      <c r="C260" s="4"/>
      <c r="D260" s="4"/>
    </row>
    <row r="261" spans="1:4" ht="12.5" hidden="1">
      <c r="A261" s="4"/>
      <c r="B261" s="4"/>
      <c r="C261" s="4"/>
      <c r="D261" s="4"/>
    </row>
    <row r="262" spans="1:4" ht="12.5" hidden="1">
      <c r="A262" s="4"/>
      <c r="B262" s="4"/>
      <c r="C262" s="4"/>
      <c r="D262" s="4"/>
    </row>
    <row r="263" spans="1:4" ht="12.5" hidden="1">
      <c r="A263" s="4"/>
      <c r="B263" s="4"/>
      <c r="C263" s="4"/>
      <c r="D263" s="4"/>
    </row>
    <row r="264" spans="1:4" ht="12.5" hidden="1">
      <c r="A264" s="4"/>
      <c r="B264" s="4"/>
      <c r="C264" s="4"/>
      <c r="D264" s="4"/>
    </row>
    <row r="265" spans="1:4" ht="12.5" hidden="1">
      <c r="A265" s="4"/>
      <c r="B265" s="4"/>
      <c r="C265" s="4"/>
      <c r="D265" s="4"/>
    </row>
    <row r="266" spans="1:4" ht="12.5" hidden="1">
      <c r="A266" s="4"/>
      <c r="B266" s="4"/>
      <c r="C266" s="4"/>
      <c r="D266" s="4"/>
    </row>
    <row r="267" spans="1:4" ht="12.5" hidden="1">
      <c r="A267" s="4"/>
      <c r="B267" s="4"/>
      <c r="C267" s="4"/>
      <c r="D267" s="4"/>
    </row>
    <row r="268" spans="1:4" ht="12.5" hidden="1">
      <c r="A268" s="4"/>
      <c r="B268" s="4"/>
      <c r="C268" s="4"/>
      <c r="D268" s="4"/>
    </row>
    <row r="269" spans="1:4" ht="12.5" hidden="1">
      <c r="A269" s="4"/>
      <c r="B269" s="4"/>
      <c r="C269" s="4"/>
      <c r="D269" s="4"/>
    </row>
    <row r="270" spans="1:4" ht="12.5" hidden="1">
      <c r="A270" s="4"/>
      <c r="B270" s="4"/>
      <c r="C270" s="4"/>
      <c r="D270" s="4"/>
    </row>
    <row r="271" spans="1:4" ht="12.5" hidden="1">
      <c r="A271" s="4"/>
      <c r="B271" s="4"/>
      <c r="C271" s="4"/>
      <c r="D271" s="4"/>
    </row>
    <row r="272" spans="1:4" ht="12.5" hidden="1">
      <c r="A272" s="4"/>
      <c r="B272" s="4"/>
      <c r="C272" s="4"/>
      <c r="D272" s="4"/>
    </row>
    <row r="273" spans="1:4" ht="12.5" hidden="1">
      <c r="A273" s="4"/>
      <c r="B273" s="4"/>
      <c r="C273" s="4"/>
      <c r="D273" s="4"/>
    </row>
    <row r="274" spans="1:4" ht="12.5" hidden="1">
      <c r="A274" s="4"/>
      <c r="B274" s="4"/>
      <c r="C274" s="4"/>
      <c r="D274" s="4"/>
    </row>
    <row r="275" spans="1:4" ht="12.5" hidden="1">
      <c r="A275" s="4"/>
      <c r="B275" s="4"/>
      <c r="C275" s="4"/>
      <c r="D275" s="4"/>
    </row>
    <row r="276" spans="1:4" ht="12.5" hidden="1">
      <c r="A276" s="4"/>
      <c r="B276" s="4"/>
      <c r="C276" s="4"/>
      <c r="D276" s="4"/>
    </row>
    <row r="277" spans="1:4" ht="12.5" hidden="1">
      <c r="A277" s="4"/>
      <c r="B277" s="4"/>
      <c r="C277" s="4"/>
      <c r="D277" s="4"/>
    </row>
    <row r="278" spans="1:4" ht="12.5" hidden="1">
      <c r="A278" s="4"/>
      <c r="B278" s="4"/>
      <c r="C278" s="4"/>
      <c r="D278" s="4"/>
    </row>
    <row r="279" spans="1:4" ht="12.5" hidden="1">
      <c r="A279" s="4"/>
      <c r="B279" s="4"/>
      <c r="C279" s="4"/>
      <c r="D279" s="4"/>
    </row>
    <row r="280" spans="1:4" ht="12.5" hidden="1">
      <c r="A280" s="4"/>
      <c r="B280" s="4"/>
      <c r="C280" s="4"/>
      <c r="D280" s="4"/>
    </row>
    <row r="281" spans="1:4" ht="12.5" hidden="1">
      <c r="A281" s="4"/>
      <c r="B281" s="4"/>
      <c r="C281" s="4"/>
      <c r="D281" s="4"/>
    </row>
    <row r="282" spans="1:4" ht="12.5" hidden="1">
      <c r="A282" s="4"/>
      <c r="B282" s="4"/>
      <c r="C282" s="4"/>
      <c r="D282" s="4"/>
    </row>
    <row r="283" spans="1:4" ht="12.5" hidden="1">
      <c r="A283" s="4"/>
      <c r="B283" s="4"/>
      <c r="C283" s="4"/>
      <c r="D283" s="4"/>
    </row>
    <row r="284" spans="1:4" ht="12.5" hidden="1">
      <c r="A284" s="4"/>
      <c r="B284" s="4"/>
      <c r="C284" s="4"/>
      <c r="D284" s="4"/>
    </row>
    <row r="285" spans="1:4" ht="12.5" hidden="1">
      <c r="A285" s="4"/>
      <c r="B285" s="4"/>
      <c r="C285" s="4"/>
      <c r="D285" s="4"/>
    </row>
    <row r="286" spans="1:4" ht="12.5" hidden="1">
      <c r="A286" s="4"/>
      <c r="B286" s="4"/>
      <c r="C286" s="4"/>
      <c r="D286" s="4"/>
    </row>
    <row r="287" spans="1:4" ht="12.5" hidden="1">
      <c r="A287" s="4"/>
      <c r="B287" s="4"/>
      <c r="C287" s="4"/>
      <c r="D287" s="4"/>
    </row>
    <row r="288" spans="1:4" ht="12.5" hidden="1">
      <c r="A288" s="4"/>
      <c r="B288" s="4"/>
      <c r="C288" s="4"/>
      <c r="D288" s="4"/>
    </row>
    <row r="289" spans="1:4" ht="12.5" hidden="1">
      <c r="A289" s="4"/>
      <c r="B289" s="4"/>
      <c r="C289" s="4"/>
      <c r="D289" s="4"/>
    </row>
    <row r="290" spans="1:4" ht="12.5" hidden="1">
      <c r="A290" s="4"/>
      <c r="B290" s="4"/>
      <c r="C290" s="4"/>
      <c r="D290" s="4"/>
    </row>
    <row r="291" spans="1:4" ht="12.5" hidden="1">
      <c r="A291" s="4"/>
      <c r="B291" s="4"/>
      <c r="C291" s="4"/>
      <c r="D291" s="4"/>
    </row>
    <row r="292" spans="1:4" ht="12.5" hidden="1">
      <c r="A292" s="4"/>
      <c r="B292" s="4"/>
      <c r="C292" s="4"/>
      <c r="D292" s="4"/>
    </row>
    <row r="293" spans="1:4" ht="12.5" hidden="1">
      <c r="A293" s="4"/>
      <c r="B293" s="4"/>
      <c r="C293" s="4"/>
      <c r="D293" s="4"/>
    </row>
    <row r="294" spans="1:4" ht="12.5" hidden="1">
      <c r="A294" s="4"/>
      <c r="B294" s="4"/>
      <c r="C294" s="4"/>
      <c r="D294" s="4"/>
    </row>
    <row r="295" spans="1:4" ht="12.5" hidden="1">
      <c r="A295" s="4"/>
      <c r="B295" s="4"/>
      <c r="C295" s="4"/>
      <c r="D295" s="4"/>
    </row>
    <row r="296" spans="1:4" ht="12.5" hidden="1">
      <c r="A296" s="4"/>
      <c r="B296" s="4"/>
      <c r="C296" s="4"/>
      <c r="D296" s="4"/>
    </row>
    <row r="297" spans="1:4" ht="12.5" hidden="1">
      <c r="A297" s="4"/>
      <c r="B297" s="4"/>
      <c r="C297" s="4"/>
      <c r="D297" s="4"/>
    </row>
    <row r="298" spans="1:4" ht="12.5" hidden="1">
      <c r="A298" s="4"/>
      <c r="B298" s="4"/>
      <c r="C298" s="4"/>
      <c r="D298" s="4"/>
    </row>
    <row r="299" spans="1:4" ht="12.5" hidden="1">
      <c r="A299" s="4"/>
      <c r="B299" s="4"/>
      <c r="C299" s="4"/>
      <c r="D299" s="4"/>
    </row>
    <row r="300" spans="1:4" ht="12.5" hidden="1">
      <c r="A300" s="4"/>
      <c r="B300" s="4"/>
      <c r="C300" s="4"/>
      <c r="D300" s="4"/>
    </row>
    <row r="301" spans="1:4" ht="12.5" hidden="1">
      <c r="A301" s="4"/>
      <c r="B301" s="4"/>
      <c r="C301" s="4"/>
      <c r="D301" s="4"/>
    </row>
    <row r="302" spans="1:4" ht="12.5" hidden="1">
      <c r="A302" s="4"/>
      <c r="B302" s="4"/>
      <c r="C302" s="4"/>
      <c r="D302" s="4"/>
    </row>
    <row r="303" spans="1:4" ht="12.5" hidden="1">
      <c r="A303" s="4"/>
      <c r="B303" s="4"/>
      <c r="C303" s="4"/>
      <c r="D303" s="4"/>
    </row>
    <row r="304" spans="1:4" ht="12.5" hidden="1">
      <c r="A304" s="4"/>
      <c r="B304" s="4"/>
      <c r="C304" s="4"/>
      <c r="D304" s="4"/>
    </row>
    <row r="305" spans="1:4" ht="12.5" hidden="1">
      <c r="A305" s="4"/>
      <c r="B305" s="4"/>
      <c r="C305" s="4"/>
      <c r="D305" s="4"/>
    </row>
    <row r="306" spans="1:4" ht="12.5" hidden="1">
      <c r="A306" s="4"/>
      <c r="B306" s="4"/>
      <c r="C306" s="4"/>
      <c r="D306" s="4"/>
    </row>
    <row r="307" spans="1:4" ht="12.5" hidden="1">
      <c r="A307" s="4"/>
      <c r="B307" s="4"/>
      <c r="C307" s="4"/>
      <c r="D307" s="4"/>
    </row>
    <row r="308" spans="1:4" ht="12.5" hidden="1">
      <c r="A308" s="4"/>
      <c r="B308" s="4"/>
      <c r="C308" s="4"/>
      <c r="D308" s="4"/>
    </row>
    <row r="309" spans="1:4" ht="12.5" hidden="1">
      <c r="A309" s="4"/>
      <c r="B309" s="4"/>
      <c r="C309" s="4"/>
      <c r="D309" s="4"/>
    </row>
    <row r="310" spans="1:4" ht="12.5" hidden="1">
      <c r="A310" s="4"/>
      <c r="B310" s="4"/>
      <c r="C310" s="4"/>
      <c r="D310" s="4"/>
    </row>
    <row r="311" spans="1:4" ht="12.5" hidden="1">
      <c r="A311" s="4"/>
      <c r="B311" s="4"/>
      <c r="C311" s="4"/>
      <c r="D311" s="4"/>
    </row>
    <row r="312" spans="1:4" ht="12.5" hidden="1">
      <c r="A312" s="4"/>
      <c r="B312" s="4"/>
      <c r="C312" s="4"/>
      <c r="D312" s="4"/>
    </row>
    <row r="313" spans="1:4" ht="12.5" hidden="1">
      <c r="A313" s="4"/>
      <c r="B313" s="4"/>
      <c r="C313" s="4"/>
      <c r="D313" s="4"/>
    </row>
    <row r="314" spans="1:4" ht="12.5" hidden="1">
      <c r="A314" s="4"/>
      <c r="B314" s="4"/>
      <c r="C314" s="4"/>
      <c r="D314" s="4"/>
    </row>
    <row r="315" spans="1:4" ht="12.5" hidden="1">
      <c r="A315" s="4"/>
      <c r="B315" s="4"/>
      <c r="C315" s="4"/>
      <c r="D315" s="4"/>
    </row>
    <row r="316" spans="1:4" ht="12.5" hidden="1">
      <c r="A316" s="4"/>
      <c r="B316" s="4"/>
      <c r="C316" s="4"/>
      <c r="D316" s="4"/>
    </row>
    <row r="317" spans="1:4" ht="12.5" hidden="1">
      <c r="A317" s="4"/>
      <c r="B317" s="4"/>
      <c r="C317" s="4"/>
      <c r="D317" s="4"/>
    </row>
    <row r="318" spans="1:4" ht="12.5" hidden="1">
      <c r="A318" s="4"/>
      <c r="B318" s="4"/>
      <c r="C318" s="4"/>
      <c r="D318" s="4"/>
    </row>
    <row r="319" spans="1:4" ht="12.5" hidden="1">
      <c r="A319" s="4"/>
      <c r="B319" s="4"/>
      <c r="C319" s="4"/>
      <c r="D319" s="4"/>
    </row>
    <row r="320" spans="1:4" ht="12.5" hidden="1">
      <c r="A320" s="4"/>
      <c r="B320" s="4"/>
      <c r="C320" s="4"/>
      <c r="D320" s="4"/>
    </row>
    <row r="321" spans="1:4" ht="12.5" hidden="1">
      <c r="A321" s="4"/>
      <c r="B321" s="4"/>
      <c r="C321" s="4"/>
      <c r="D321" s="4"/>
    </row>
    <row r="322" spans="1:4" ht="12.5" hidden="1">
      <c r="A322" s="4"/>
      <c r="B322" s="4"/>
      <c r="C322" s="4"/>
      <c r="D322" s="4"/>
    </row>
    <row r="323" spans="1:4" ht="12.5" hidden="1">
      <c r="A323" s="4"/>
      <c r="B323" s="4"/>
      <c r="C323" s="4"/>
      <c r="D323" s="4"/>
    </row>
    <row r="324" spans="1:4" ht="12.5" hidden="1">
      <c r="A324" s="4"/>
      <c r="B324" s="4"/>
      <c r="C324" s="4"/>
      <c r="D324" s="4"/>
    </row>
    <row r="325" spans="1:4" ht="12.5" hidden="1">
      <c r="A325" s="4"/>
      <c r="B325" s="4"/>
      <c r="C325" s="4"/>
      <c r="D325" s="4"/>
    </row>
    <row r="326" spans="1:4" ht="12.5" hidden="1">
      <c r="A326" s="4"/>
      <c r="B326" s="4"/>
      <c r="C326" s="4"/>
      <c r="D326" s="4"/>
    </row>
    <row r="327" spans="1:4" ht="12.5" hidden="1">
      <c r="A327" s="4"/>
      <c r="B327" s="4"/>
      <c r="C327" s="4"/>
      <c r="D327" s="4"/>
    </row>
    <row r="328" spans="1:4" ht="12.5" hidden="1">
      <c r="A328" s="4"/>
      <c r="B328" s="4"/>
      <c r="C328" s="4"/>
      <c r="D328" s="4"/>
    </row>
    <row r="329" spans="1:4" ht="12.5" hidden="1">
      <c r="A329" s="4"/>
      <c r="B329" s="4"/>
      <c r="C329" s="4"/>
      <c r="D329" s="4"/>
    </row>
    <row r="330" spans="1:4" ht="12.5" hidden="1">
      <c r="A330" s="4"/>
      <c r="B330" s="4"/>
      <c r="C330" s="4"/>
      <c r="D330" s="4"/>
    </row>
    <row r="331" spans="1:4" ht="12.5" hidden="1">
      <c r="A331" s="4"/>
      <c r="B331" s="4"/>
      <c r="C331" s="4"/>
      <c r="D331" s="4"/>
    </row>
    <row r="332" spans="1:4" ht="12.5" hidden="1">
      <c r="A332" s="4"/>
      <c r="B332" s="4"/>
      <c r="C332" s="4"/>
      <c r="D332" s="4"/>
    </row>
    <row r="333" spans="1:4" ht="12.5" hidden="1">
      <c r="A333" s="4"/>
      <c r="B333" s="4"/>
      <c r="C333" s="4"/>
      <c r="D333" s="4"/>
    </row>
    <row r="334" spans="1:4" ht="12.5" hidden="1">
      <c r="A334" s="4"/>
      <c r="B334" s="4"/>
      <c r="C334" s="4"/>
      <c r="D334" s="4"/>
    </row>
    <row r="335" spans="1:4" ht="12.5" hidden="1">
      <c r="A335" s="4"/>
      <c r="B335" s="4"/>
      <c r="C335" s="4"/>
      <c r="D335" s="4"/>
    </row>
    <row r="336" spans="1:4" ht="12.5" hidden="1">
      <c r="A336" s="4"/>
      <c r="B336" s="4"/>
      <c r="C336" s="4"/>
      <c r="D336" s="4"/>
    </row>
    <row r="337" spans="1:4" ht="12.5" hidden="1">
      <c r="A337" s="4"/>
      <c r="B337" s="4"/>
      <c r="C337" s="4"/>
      <c r="D337" s="4"/>
    </row>
    <row r="338" spans="1:4" ht="12.5" hidden="1">
      <c r="A338" s="4"/>
      <c r="B338" s="4"/>
      <c r="C338" s="4"/>
      <c r="D338" s="4"/>
    </row>
    <row r="339" spans="1:4" ht="12.5" hidden="1">
      <c r="A339" s="4"/>
      <c r="B339" s="4"/>
      <c r="C339" s="4"/>
      <c r="D339" s="4"/>
    </row>
    <row r="340" spans="1:4" ht="12.5" hidden="1">
      <c r="A340" s="4"/>
      <c r="B340" s="4"/>
      <c r="C340" s="4"/>
      <c r="D340" s="4"/>
    </row>
    <row r="341" spans="1:4" ht="12.5" hidden="1">
      <c r="A341" s="4"/>
      <c r="B341" s="4"/>
      <c r="C341" s="4"/>
      <c r="D341" s="4"/>
    </row>
    <row r="342" spans="1:4" ht="12.5" hidden="1">
      <c r="A342" s="4"/>
      <c r="B342" s="4"/>
      <c r="C342" s="4"/>
      <c r="D342" s="4"/>
    </row>
    <row r="343" spans="1:4" ht="12.5" hidden="1">
      <c r="A343" s="4"/>
      <c r="B343" s="4"/>
      <c r="C343" s="4"/>
      <c r="D343" s="4"/>
    </row>
    <row r="344" spans="1:4" ht="12.5" hidden="1">
      <c r="A344" s="4"/>
      <c r="B344" s="4"/>
      <c r="C344" s="4"/>
      <c r="D344" s="4"/>
    </row>
    <row r="345" spans="1:4" ht="12.5" hidden="1">
      <c r="A345" s="4"/>
      <c r="B345" s="4"/>
      <c r="C345" s="4"/>
      <c r="D345" s="4"/>
    </row>
    <row r="346" spans="1:4" ht="12.5" hidden="1">
      <c r="A346" s="4"/>
      <c r="B346" s="4"/>
      <c r="C346" s="4"/>
      <c r="D346" s="4"/>
    </row>
    <row r="347" spans="1:4" ht="12.5" hidden="1">
      <c r="A347" s="4"/>
      <c r="B347" s="4"/>
      <c r="C347" s="4"/>
      <c r="D347" s="4"/>
    </row>
    <row r="348" spans="1:4" ht="12.5" hidden="1">
      <c r="A348" s="4"/>
      <c r="B348" s="4"/>
      <c r="C348" s="4"/>
      <c r="D348" s="4"/>
    </row>
    <row r="349" spans="1:4" ht="12.5" hidden="1">
      <c r="A349" s="4"/>
      <c r="B349" s="4"/>
      <c r="C349" s="4"/>
      <c r="D349" s="4"/>
    </row>
    <row r="350" spans="1:4" ht="12.5" hidden="1">
      <c r="A350" s="4"/>
      <c r="B350" s="4"/>
      <c r="C350" s="4"/>
      <c r="D350" s="4"/>
    </row>
    <row r="351" spans="1:4" ht="12.5" hidden="1">
      <c r="A351" s="4"/>
      <c r="B351" s="4"/>
      <c r="C351" s="4"/>
      <c r="D351" s="4"/>
    </row>
    <row r="352" spans="1:4" ht="12.5" hidden="1">
      <c r="A352" s="4"/>
      <c r="B352" s="4"/>
      <c r="C352" s="4"/>
      <c r="D352" s="4"/>
    </row>
    <row r="353" spans="1:4" ht="12.5" hidden="1">
      <c r="A353" s="4"/>
      <c r="B353" s="4"/>
      <c r="C353" s="4"/>
      <c r="D353" s="4"/>
    </row>
    <row r="354" spans="1:4" ht="12.5" hidden="1">
      <c r="A354" s="4"/>
      <c r="B354" s="4"/>
      <c r="C354" s="4"/>
      <c r="D354" s="4"/>
    </row>
    <row r="355" spans="1:4" ht="12.5" hidden="1">
      <c r="A355" s="4"/>
      <c r="B355" s="4"/>
      <c r="C355" s="4"/>
      <c r="D355" s="4"/>
    </row>
    <row r="356" spans="1:4" ht="12.5" hidden="1">
      <c r="A356" s="4"/>
      <c r="B356" s="4"/>
      <c r="C356" s="4"/>
      <c r="D356" s="4"/>
    </row>
    <row r="357" spans="1:4" ht="12.5" hidden="1">
      <c r="A357" s="4"/>
      <c r="B357" s="4"/>
      <c r="C357" s="4"/>
      <c r="D357" s="4"/>
    </row>
    <row r="358" spans="1:4" ht="12.5" hidden="1">
      <c r="A358" s="4"/>
      <c r="B358" s="4"/>
      <c r="C358" s="4"/>
      <c r="D358" s="4"/>
    </row>
    <row r="359" spans="1:4" ht="12.5" hidden="1">
      <c r="A359" s="4"/>
      <c r="B359" s="4"/>
      <c r="C359" s="4"/>
      <c r="D359" s="4"/>
    </row>
    <row r="360" spans="1:4" ht="12.5" hidden="1">
      <c r="A360" s="4"/>
      <c r="B360" s="4"/>
      <c r="C360" s="4"/>
      <c r="D360" s="4"/>
    </row>
    <row r="361" spans="1:4" ht="12.5" hidden="1">
      <c r="A361" s="4"/>
      <c r="B361" s="4"/>
      <c r="C361" s="4"/>
      <c r="D361" s="4"/>
    </row>
    <row r="362" spans="1:4" ht="12.5" hidden="1">
      <c r="A362" s="4"/>
      <c r="B362" s="4"/>
      <c r="C362" s="4"/>
      <c r="D362" s="4"/>
    </row>
    <row r="363" spans="1:4" ht="12.5" hidden="1">
      <c r="A363" s="4"/>
      <c r="B363" s="4"/>
      <c r="C363" s="4"/>
      <c r="D363" s="4"/>
    </row>
    <row r="364" spans="1:4" ht="12.5" hidden="1">
      <c r="A364" s="4"/>
      <c r="B364" s="4"/>
      <c r="C364" s="4"/>
      <c r="D364" s="4"/>
    </row>
    <row r="365" spans="1:4" ht="12.5" hidden="1">
      <c r="A365" s="4"/>
      <c r="B365" s="4"/>
      <c r="C365" s="4"/>
      <c r="D365" s="4"/>
    </row>
    <row r="366" spans="1:4" ht="12.5" hidden="1">
      <c r="A366" s="4"/>
      <c r="B366" s="4"/>
      <c r="C366" s="4"/>
      <c r="D366" s="4"/>
    </row>
    <row r="367" spans="1:4" ht="12.5" hidden="1">
      <c r="A367" s="4"/>
      <c r="B367" s="4"/>
      <c r="C367" s="4"/>
      <c r="D367" s="4"/>
    </row>
    <row r="368" spans="1:4" ht="12.5" hidden="1">
      <c r="A368" s="4"/>
      <c r="B368" s="4"/>
      <c r="C368" s="4"/>
      <c r="D368" s="4"/>
    </row>
    <row r="369" spans="1:4" ht="12.5" hidden="1">
      <c r="A369" s="4"/>
      <c r="B369" s="4"/>
      <c r="C369" s="4"/>
      <c r="D369" s="4"/>
    </row>
    <row r="370" spans="1:4" ht="12.5" hidden="1">
      <c r="A370" s="4"/>
      <c r="B370" s="4"/>
      <c r="C370" s="4"/>
      <c r="D370" s="4"/>
    </row>
    <row r="371" spans="1:4" ht="12.5" hidden="1">
      <c r="A371" s="4"/>
      <c r="B371" s="4"/>
      <c r="C371" s="4"/>
      <c r="D371" s="4"/>
    </row>
    <row r="372" spans="1:4" ht="12.5" hidden="1">
      <c r="A372" s="4"/>
      <c r="B372" s="4"/>
      <c r="C372" s="4"/>
      <c r="D372" s="4"/>
    </row>
    <row r="373" spans="1:4" ht="12.5" hidden="1">
      <c r="A373" s="4"/>
      <c r="B373" s="4"/>
      <c r="C373" s="4"/>
      <c r="D373" s="4"/>
    </row>
    <row r="374" spans="1:4" ht="12.5" hidden="1">
      <c r="A374" s="4"/>
      <c r="B374" s="4"/>
      <c r="C374" s="4"/>
      <c r="D374" s="4"/>
    </row>
    <row r="375" spans="1:4" ht="12.5" hidden="1">
      <c r="A375" s="4"/>
      <c r="B375" s="4"/>
      <c r="C375" s="4"/>
      <c r="D375" s="4"/>
    </row>
    <row r="376" spans="1:4" ht="12.5" hidden="1">
      <c r="A376" s="4"/>
      <c r="B376" s="4"/>
      <c r="C376" s="4"/>
      <c r="D376" s="4"/>
    </row>
    <row r="377" spans="1:4" ht="12.5" hidden="1">
      <c r="A377" s="4"/>
      <c r="B377" s="4"/>
      <c r="C377" s="4"/>
      <c r="D377" s="4"/>
    </row>
    <row r="378" spans="1:4" ht="12.5" hidden="1">
      <c r="A378" s="4"/>
      <c r="B378" s="4"/>
      <c r="C378" s="4"/>
      <c r="D378" s="4"/>
    </row>
    <row r="379" spans="1:4" ht="12.5" hidden="1">
      <c r="A379" s="4"/>
      <c r="B379" s="4"/>
      <c r="C379" s="4"/>
      <c r="D379" s="4"/>
    </row>
    <row r="380" spans="1:4" ht="12.5" hidden="1">
      <c r="A380" s="4"/>
      <c r="B380" s="4"/>
      <c r="C380" s="4"/>
      <c r="D380" s="4"/>
    </row>
    <row r="381" spans="1:4" ht="12.5" hidden="1">
      <c r="A381" s="4"/>
      <c r="B381" s="4"/>
      <c r="C381" s="4"/>
      <c r="D381" s="4"/>
    </row>
    <row r="382" spans="1:4" ht="12.5" hidden="1">
      <c r="A382" s="4"/>
      <c r="B382" s="4"/>
      <c r="C382" s="4"/>
      <c r="D382" s="4"/>
    </row>
    <row r="383" spans="1:4" ht="12.5" hidden="1">
      <c r="A383" s="4"/>
      <c r="B383" s="4"/>
      <c r="C383" s="4"/>
      <c r="D383" s="4"/>
    </row>
    <row r="384" spans="1:4" ht="12.5" hidden="1">
      <c r="A384" s="4"/>
      <c r="B384" s="4"/>
      <c r="C384" s="4"/>
      <c r="D384" s="4"/>
    </row>
    <row r="385" spans="1:4" ht="12.5" hidden="1">
      <c r="A385" s="4"/>
      <c r="B385" s="4"/>
      <c r="C385" s="4"/>
      <c r="D385" s="4"/>
    </row>
    <row r="386" spans="1:4" ht="12.5" hidden="1">
      <c r="A386" s="4"/>
      <c r="B386" s="4"/>
      <c r="C386" s="4"/>
      <c r="D386" s="4"/>
    </row>
    <row r="387" spans="1:4" ht="12.5" hidden="1">
      <c r="A387" s="4"/>
      <c r="B387" s="4"/>
      <c r="C387" s="4"/>
      <c r="D387" s="4"/>
    </row>
    <row r="388" spans="1:4" ht="12.5" hidden="1">
      <c r="A388" s="4"/>
      <c r="B388" s="4"/>
      <c r="C388" s="4"/>
      <c r="D388" s="4"/>
    </row>
    <row r="389" spans="1:4" ht="12.5" hidden="1">
      <c r="A389" s="4"/>
      <c r="B389" s="4"/>
      <c r="C389" s="4"/>
      <c r="D389" s="4"/>
    </row>
    <row r="390" spans="1:4" ht="12.5" hidden="1">
      <c r="A390" s="4"/>
      <c r="B390" s="4"/>
      <c r="C390" s="4"/>
      <c r="D390" s="4"/>
    </row>
    <row r="391" spans="1:4" ht="12.5" hidden="1">
      <c r="A391" s="4"/>
      <c r="B391" s="4"/>
      <c r="C391" s="4"/>
      <c r="D391" s="4"/>
    </row>
    <row r="392" spans="1:4" ht="12.5" hidden="1">
      <c r="A392" s="4"/>
      <c r="B392" s="4"/>
      <c r="C392" s="4"/>
      <c r="D392" s="4"/>
    </row>
    <row r="393" spans="1:4" ht="12.5" hidden="1">
      <c r="A393" s="4"/>
      <c r="B393" s="4"/>
      <c r="C393" s="4"/>
      <c r="D393" s="4"/>
    </row>
    <row r="394" spans="1:4" ht="12.5" hidden="1">
      <c r="A394" s="4"/>
      <c r="B394" s="4"/>
      <c r="C394" s="4"/>
      <c r="D394" s="4"/>
    </row>
    <row r="395" spans="1:4" ht="12.5" hidden="1">
      <c r="A395" s="4"/>
      <c r="B395" s="4"/>
      <c r="C395" s="4"/>
      <c r="D395" s="4"/>
    </row>
    <row r="396" spans="1:4" ht="12.5" hidden="1">
      <c r="A396" s="4"/>
      <c r="B396" s="4"/>
      <c r="C396" s="4"/>
      <c r="D396" s="4"/>
    </row>
    <row r="397" spans="1:4" ht="12.5" hidden="1">
      <c r="A397" s="4"/>
      <c r="B397" s="4"/>
      <c r="C397" s="4"/>
      <c r="D397" s="4"/>
    </row>
    <row r="398" spans="1:4" ht="12.5" hidden="1">
      <c r="A398" s="4"/>
      <c r="B398" s="4"/>
      <c r="C398" s="4"/>
      <c r="D398" s="4"/>
    </row>
    <row r="399" spans="1:4" ht="12.5" hidden="1">
      <c r="A399" s="4"/>
      <c r="B399" s="4"/>
      <c r="C399" s="4"/>
      <c r="D399" s="4"/>
    </row>
    <row r="400" spans="1:4" ht="12.5" hidden="1">
      <c r="A400" s="4"/>
      <c r="B400" s="4"/>
      <c r="C400" s="4"/>
      <c r="D400" s="4"/>
    </row>
    <row r="401" spans="1:4" ht="12.5" hidden="1">
      <c r="A401" s="4"/>
      <c r="B401" s="4"/>
      <c r="C401" s="4"/>
      <c r="D401" s="4"/>
    </row>
    <row r="402" spans="1:4" ht="12.5" hidden="1">
      <c r="A402" s="4"/>
      <c r="B402" s="4"/>
      <c r="C402" s="4"/>
      <c r="D402" s="4"/>
    </row>
    <row r="403" spans="1:4" ht="12.5" hidden="1">
      <c r="A403" s="4"/>
      <c r="B403" s="4"/>
      <c r="C403" s="4"/>
      <c r="D403" s="4"/>
    </row>
    <row r="404" spans="1:4" ht="12.5" hidden="1">
      <c r="A404" s="4"/>
      <c r="B404" s="4"/>
      <c r="C404" s="4"/>
      <c r="D404" s="4"/>
    </row>
    <row r="405" spans="1:4" ht="12.5" hidden="1">
      <c r="A405" s="4"/>
      <c r="B405" s="4"/>
      <c r="C405" s="4"/>
      <c r="D405" s="4"/>
    </row>
    <row r="406" spans="1:4" ht="12.5" hidden="1">
      <c r="A406" s="4"/>
      <c r="B406" s="4"/>
      <c r="C406" s="4"/>
      <c r="D406" s="4"/>
    </row>
    <row r="407" spans="1:4" ht="12.5" hidden="1">
      <c r="A407" s="4"/>
      <c r="B407" s="4"/>
      <c r="C407" s="4"/>
      <c r="D407" s="4"/>
    </row>
    <row r="408" spans="1:4" ht="12.5" hidden="1">
      <c r="A408" s="4"/>
      <c r="B408" s="4"/>
      <c r="C408" s="4"/>
      <c r="D408" s="4"/>
    </row>
    <row r="409" spans="1:4" ht="12.5" hidden="1">
      <c r="A409" s="4"/>
      <c r="B409" s="4"/>
      <c r="C409" s="4"/>
      <c r="D409" s="4"/>
    </row>
    <row r="410" spans="1:4" ht="12.5" hidden="1">
      <c r="A410" s="4"/>
      <c r="B410" s="4"/>
      <c r="C410" s="4"/>
      <c r="D410" s="4"/>
    </row>
    <row r="411" spans="1:4" ht="12.5" hidden="1">
      <c r="A411" s="4"/>
      <c r="B411" s="4"/>
      <c r="C411" s="4"/>
      <c r="D411" s="4"/>
    </row>
    <row r="412" spans="1:4" ht="12.5" hidden="1">
      <c r="A412" s="4"/>
      <c r="B412" s="4"/>
      <c r="C412" s="4"/>
      <c r="D412" s="4"/>
    </row>
    <row r="413" spans="1:4" ht="12.5" hidden="1">
      <c r="A413" s="4"/>
      <c r="B413" s="4"/>
      <c r="C413" s="4"/>
      <c r="D413" s="4"/>
    </row>
    <row r="414" spans="1:4" ht="12.5" hidden="1">
      <c r="A414" s="4"/>
      <c r="B414" s="4"/>
      <c r="C414" s="4"/>
      <c r="D414" s="4"/>
    </row>
    <row r="415" spans="1:4" ht="12.5" hidden="1">
      <c r="A415" s="4"/>
      <c r="B415" s="4"/>
      <c r="C415" s="4"/>
      <c r="D415" s="4"/>
    </row>
    <row r="416" spans="1:4" ht="12.5" hidden="1">
      <c r="A416" s="4"/>
      <c r="B416" s="4"/>
      <c r="C416" s="4"/>
      <c r="D416" s="4"/>
    </row>
    <row r="417" spans="1:4" ht="12.5" hidden="1">
      <c r="A417" s="4"/>
      <c r="B417" s="4"/>
      <c r="C417" s="4"/>
      <c r="D417" s="4"/>
    </row>
    <row r="418" spans="1:4" ht="12.5" hidden="1">
      <c r="A418" s="4"/>
      <c r="B418" s="4"/>
      <c r="C418" s="4"/>
      <c r="D418" s="4"/>
    </row>
    <row r="419" spans="1:4" ht="12.5" hidden="1">
      <c r="A419" s="4"/>
      <c r="B419" s="4"/>
      <c r="C419" s="4"/>
      <c r="D419" s="4"/>
    </row>
    <row r="420" spans="1:4" ht="12.5" hidden="1">
      <c r="A420" s="4"/>
      <c r="B420" s="4"/>
      <c r="C420" s="4"/>
      <c r="D420" s="4"/>
    </row>
    <row r="421" spans="1:4" ht="12.5" hidden="1">
      <c r="A421" s="4"/>
      <c r="B421" s="4"/>
      <c r="C421" s="4"/>
      <c r="D421" s="4"/>
    </row>
    <row r="422" spans="1:4" ht="12.5" hidden="1">
      <c r="A422" s="4"/>
      <c r="B422" s="4"/>
      <c r="C422" s="4"/>
      <c r="D422" s="4"/>
    </row>
    <row r="423" spans="1:4" ht="12.5" hidden="1">
      <c r="A423" s="4"/>
      <c r="B423" s="4"/>
      <c r="C423" s="4"/>
      <c r="D423" s="4"/>
    </row>
    <row r="424" spans="1:4" ht="12.5" hidden="1">
      <c r="A424" s="4"/>
      <c r="B424" s="4"/>
      <c r="C424" s="4"/>
      <c r="D424" s="4"/>
    </row>
    <row r="425" spans="1:4" ht="12.5" hidden="1">
      <c r="A425" s="4"/>
      <c r="B425" s="4"/>
      <c r="C425" s="4"/>
      <c r="D425" s="4"/>
    </row>
    <row r="426" spans="1:4" ht="12.5" hidden="1">
      <c r="A426" s="4"/>
      <c r="B426" s="4"/>
      <c r="C426" s="4"/>
      <c r="D426" s="4"/>
    </row>
    <row r="427" spans="1:4" ht="12.5" hidden="1">
      <c r="A427" s="4"/>
      <c r="B427" s="4"/>
      <c r="C427" s="4"/>
      <c r="D427" s="4"/>
    </row>
    <row r="428" spans="1:4" ht="12.5" hidden="1">
      <c r="A428" s="4"/>
      <c r="B428" s="4"/>
      <c r="C428" s="4"/>
      <c r="D428" s="4"/>
    </row>
    <row r="429" spans="1:4" ht="12.5" hidden="1">
      <c r="A429" s="4"/>
      <c r="B429" s="4"/>
      <c r="C429" s="4"/>
      <c r="D429" s="4"/>
    </row>
    <row r="430" spans="1:4" ht="12.5" hidden="1">
      <c r="A430" s="4"/>
      <c r="B430" s="4"/>
      <c r="C430" s="4"/>
      <c r="D430" s="4"/>
    </row>
    <row r="431" spans="1:4" ht="12.5" hidden="1">
      <c r="A431" s="4"/>
      <c r="B431" s="4"/>
      <c r="C431" s="4"/>
      <c r="D431" s="4"/>
    </row>
    <row r="432" spans="1:4" ht="12.5" hidden="1">
      <c r="A432" s="4"/>
      <c r="B432" s="4"/>
      <c r="C432" s="4"/>
      <c r="D432" s="4"/>
    </row>
    <row r="433" spans="1:4" ht="12.5" hidden="1">
      <c r="A433" s="4"/>
      <c r="B433" s="4"/>
      <c r="C433" s="4"/>
      <c r="D433" s="4"/>
    </row>
    <row r="434" spans="1:4" ht="12.5" hidden="1">
      <c r="A434" s="4"/>
      <c r="B434" s="4"/>
      <c r="C434" s="4"/>
      <c r="D434" s="4"/>
    </row>
    <row r="435" spans="1:4" ht="12.5" hidden="1">
      <c r="A435" s="4"/>
      <c r="B435" s="4"/>
      <c r="C435" s="4"/>
      <c r="D435" s="4"/>
    </row>
    <row r="436" spans="1:4" ht="12.5" hidden="1">
      <c r="A436" s="4"/>
      <c r="B436" s="4"/>
      <c r="C436" s="4"/>
      <c r="D436" s="4"/>
    </row>
    <row r="437" spans="1:4" ht="12.5" hidden="1">
      <c r="A437" s="4"/>
      <c r="B437" s="4"/>
      <c r="C437" s="4"/>
      <c r="D437" s="4"/>
    </row>
    <row r="438" spans="1:4" ht="12.5" hidden="1">
      <c r="A438" s="4"/>
      <c r="B438" s="4"/>
      <c r="C438" s="4"/>
      <c r="D438" s="4"/>
    </row>
    <row r="439" spans="1:4" ht="12.5" hidden="1">
      <c r="A439" s="4"/>
      <c r="B439" s="4"/>
      <c r="C439" s="4"/>
      <c r="D439" s="4"/>
    </row>
    <row r="440" spans="1:4" ht="12.5" hidden="1">
      <c r="A440" s="4"/>
      <c r="B440" s="4"/>
      <c r="C440" s="4"/>
      <c r="D440" s="4"/>
    </row>
    <row r="441" spans="1:4" ht="12.5" hidden="1">
      <c r="A441" s="4"/>
      <c r="B441" s="4"/>
      <c r="C441" s="4"/>
      <c r="D441" s="4"/>
    </row>
    <row r="442" spans="1:4" ht="12.5" hidden="1">
      <c r="A442" s="4"/>
      <c r="B442" s="4"/>
      <c r="C442" s="4"/>
      <c r="D442" s="4"/>
    </row>
    <row r="443" spans="1:4" ht="12.5" hidden="1">
      <c r="A443" s="4"/>
      <c r="B443" s="4"/>
      <c r="C443" s="4"/>
      <c r="D443" s="4"/>
    </row>
    <row r="444" spans="1:4" ht="12.5" hidden="1">
      <c r="A444" s="4"/>
      <c r="B444" s="4"/>
      <c r="C444" s="4"/>
      <c r="D444" s="4"/>
    </row>
    <row r="445" spans="1:4" ht="12.5" hidden="1">
      <c r="A445" s="4"/>
      <c r="B445" s="4"/>
      <c r="C445" s="4"/>
      <c r="D445" s="4"/>
    </row>
    <row r="446" spans="1:4" ht="12.5" hidden="1">
      <c r="A446" s="4"/>
      <c r="B446" s="4"/>
      <c r="C446" s="4"/>
      <c r="D446" s="4"/>
    </row>
    <row r="447" spans="1:4" ht="12.5" hidden="1">
      <c r="A447" s="4"/>
      <c r="B447" s="4"/>
      <c r="C447" s="4"/>
      <c r="D447" s="4"/>
    </row>
    <row r="448" spans="1:4" ht="12.5" hidden="1">
      <c r="A448" s="4"/>
      <c r="B448" s="4"/>
      <c r="C448" s="4"/>
      <c r="D448" s="4"/>
    </row>
    <row r="449" spans="1:4" ht="12.5" hidden="1">
      <c r="A449" s="4"/>
      <c r="B449" s="4"/>
      <c r="C449" s="4"/>
      <c r="D449" s="4"/>
    </row>
    <row r="450" spans="1:4" ht="12.5" hidden="1">
      <c r="A450" s="4"/>
      <c r="B450" s="4"/>
      <c r="C450" s="4"/>
      <c r="D450" s="4"/>
    </row>
    <row r="451" spans="1:4" ht="12.5" hidden="1">
      <c r="A451" s="4"/>
      <c r="B451" s="4"/>
      <c r="C451" s="4"/>
      <c r="D451" s="4"/>
    </row>
    <row r="452" spans="1:4" ht="12.5" hidden="1">
      <c r="A452" s="4"/>
      <c r="B452" s="4"/>
      <c r="C452" s="4"/>
      <c r="D452" s="4"/>
    </row>
    <row r="453" spans="1:4" ht="12.5" hidden="1">
      <c r="A453" s="4"/>
      <c r="B453" s="4"/>
      <c r="C453" s="4"/>
      <c r="D453" s="4"/>
    </row>
    <row r="454" spans="1:4" ht="12.5" hidden="1">
      <c r="A454" s="4"/>
      <c r="B454" s="4"/>
      <c r="C454" s="4"/>
      <c r="D454" s="4"/>
    </row>
    <row r="455" spans="1:4" ht="12.5" hidden="1">
      <c r="A455" s="4"/>
      <c r="B455" s="4"/>
      <c r="C455" s="4"/>
      <c r="D455" s="4"/>
    </row>
    <row r="456" spans="1:4" ht="12.5"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tabSelected="1" zoomScaleNormal="100" workbookViewId="0">
      <pane xSplit="9" ySplit="5" topLeftCell="J6" activePane="bottomRight" state="frozen"/>
      <selection pane="topRight" sqref="A1:XFD1"/>
      <selection pane="bottomLeft" sqref="A1:XFD1"/>
      <selection pane="bottomRight" activeCell="F9" sqref="F9"/>
    </sheetView>
  </sheetViews>
  <sheetFormatPr defaultColWidth="0" defaultRowHeight="13" zeroHeight="1"/>
  <cols>
    <col min="1" max="1" width="1.81640625" style="20" customWidth="1"/>
    <col min="2" max="2" width="1.81640625" style="25" customWidth="1"/>
    <col min="3" max="3" width="1.81640625" style="45" customWidth="1"/>
    <col min="4" max="4" width="1.81640625" style="22" customWidth="1"/>
    <col min="5" max="5" width="89.81640625" style="4" bestFit="1" customWidth="1"/>
    <col min="6" max="6" width="12.54296875" style="4" customWidth="1"/>
    <col min="7" max="7" width="10.81640625" style="4" bestFit="1" customWidth="1"/>
    <col min="8" max="8" width="11.54296875" style="4" customWidth="1"/>
    <col min="9" max="9" width="3" style="4" customWidth="1"/>
    <col min="10" max="19" width="11.54296875" style="4" customWidth="1"/>
    <col min="20" max="28" width="11.54296875" style="4" hidden="1" customWidth="1"/>
    <col min="29" max="16384" width="0" style="4" hidden="1"/>
  </cols>
  <sheetData>
    <row r="1" spans="1:27" s="52" customFormat="1" ht="25">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252</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367" t="str">
        <f xml:space="preserve"> 'Retail (residential)'!E$79</f>
        <v>Residential retail revenue adjustment at the end of AMP7</v>
      </c>
      <c r="F9" s="486">
        <f xml:space="preserve"> 'Retail (residential)'!F$79</f>
        <v>-0.63370126987205655</v>
      </c>
      <c r="G9" s="367" t="str">
        <f xml:space="preserve"> 'Retail (residential)'!G$79</f>
        <v>£m</v>
      </c>
      <c r="H9" s="320">
        <f xml:space="preserve"> 'Retail (residential)'!H$79</f>
        <v>0</v>
      </c>
      <c r="I9" s="368">
        <f xml:space="preserve"> 'Retail (residential)'!I$79</f>
        <v>0</v>
      </c>
      <c r="J9" s="284"/>
      <c r="K9" s="284"/>
      <c r="L9" s="284"/>
      <c r="M9" s="284"/>
      <c r="N9" s="284"/>
      <c r="O9" s="284"/>
      <c r="P9" s="284"/>
      <c r="Q9" s="284"/>
      <c r="R9" s="284"/>
      <c r="S9" s="284"/>
    </row>
    <row r="10" spans="1:27"/>
    <row r="11" spans="1:27">
      <c r="A11" s="5" t="s">
        <v>235</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4C990C65E1A54A82B8A553E5BD86A4" ma:contentTypeVersion="14" ma:contentTypeDescription="Create a new document." ma:contentTypeScope="" ma:versionID="36a2623dfae4dee0c3be2d861cf7e65a">
  <xsd:schema xmlns:xsd="http://www.w3.org/2001/XMLSchema" xmlns:xs="http://www.w3.org/2001/XMLSchema" xmlns:p="http://schemas.microsoft.com/office/2006/metadata/properties" xmlns:ns2="d0997b49-e65c-4f48-bb06-5837f8a44081" xmlns:ns3="1cd42318-77a4-4205-8fcf-c5408423388f" targetNamespace="http://schemas.microsoft.com/office/2006/metadata/properties" ma:root="true" ma:fieldsID="e7f6188d3f9a8b6bf4e798aba8a67ed6" ns2:_="" ns3:_="">
    <xsd:import namespace="d0997b49-e65c-4f48-bb06-5837f8a44081"/>
    <xsd:import namespace="1cd42318-77a4-4205-8fcf-c540842338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Documentpurpos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97b49-e65c-4f48-bb06-5837f8a44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ocumentpurpose" ma:index="18" nillable="true" ma:displayName="Document purpose" ma:format="Dropdown" ma:internalName="Documentpurpos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d42318-77a4-4205-8fcf-c540842338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7e16c9f-1e8b-4d4a-b646-ca785afcbf9b}" ma:internalName="TaxCatchAll" ma:showField="CatchAllData" ma:web="1cd42318-77a4-4205-8fcf-c5408423388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cd42318-77a4-4205-8fcf-c5408423388f" xsi:nil="true"/>
    <lcf76f155ced4ddcb4097134ff3c332f xmlns="d0997b49-e65c-4f48-bb06-5837f8a44081">
      <Terms xmlns="http://schemas.microsoft.com/office/infopath/2007/PartnerControls"/>
    </lcf76f155ced4ddcb4097134ff3c332f>
    <Documentpurpose xmlns="d0997b49-e65c-4f48-bb06-5837f8a44081" xsi:nil="true"/>
  </documentManagement>
</p:properties>
</file>

<file path=customXml/itemProps1.xml><?xml version="1.0" encoding="utf-8"?>
<ds:datastoreItem xmlns:ds="http://schemas.openxmlformats.org/officeDocument/2006/customXml" ds:itemID="{97C496B3-9788-4182-BE10-B1D6C6CD4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97b49-e65c-4f48-bb06-5837f8a44081"/>
    <ds:schemaRef ds:uri="1cd42318-77a4-4205-8fcf-c54084233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F893B-FF4B-47D0-9EB8-7605B9607DF5}">
  <ds:schemaRefs>
    <ds:schemaRef ds:uri="http://schemas.microsoft.com/sharepoint/v3/contenttype/forms"/>
  </ds:schemaRefs>
</ds:datastoreItem>
</file>

<file path=customXml/itemProps3.xml><?xml version="1.0" encoding="utf-8"?>
<ds:datastoreItem xmlns:ds="http://schemas.openxmlformats.org/officeDocument/2006/customXml" ds:itemID="{B4AF8217-B6CA-436B-A297-B805827E3304}">
  <ds:schemaRefs>
    <ds:schemaRef ds:uri="http://purl.org/dc/dcmitype/"/>
    <ds:schemaRef ds:uri="http://purl.org/dc/elements/1.1/"/>
    <ds:schemaRef ds:uri="http://schemas.microsoft.com/office/2006/documentManagement/types"/>
    <ds:schemaRef ds:uri="http://schemas.openxmlformats.org/package/2006/metadata/core-properties"/>
    <ds:schemaRef ds:uri="d0997b49-e65c-4f48-bb06-5837f8a44081"/>
    <ds:schemaRef ds:uri="http://schemas.microsoft.com/office/2006/metadata/properties"/>
    <ds:schemaRef ds:uri="http://www.w3.org/XML/1998/namespace"/>
    <ds:schemaRef ds:uri="http://schemas.microsoft.com/office/infopath/2007/PartnerControls"/>
    <ds:schemaRef ds:uri="1cd42318-77a4-4205-8fcf-c5408423388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Map &amp; Key</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2020-03-02T17:49:59Z</dcterms:created>
  <dcterms:modified xsi:type="dcterms:W3CDTF">2023-09-22T07:03:41Z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0x010100214C990C65E1A54A82B8A553E5BD86A4</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y fmtid="{D5CDD505-2E9C-101B-9397-08002B2CF9AE}" pid="26" name="MediaServiceImageTags">
    <vt:lpwstr/>
  </property>
</Properties>
</file>