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arketing\FOR MARK\WEB PDFs\Planning for the future\"/>
    </mc:Choice>
  </mc:AlternateContent>
  <bookViews>
    <workbookView xWindow="0" yWindow="0" windowWidth="28800" windowHeight="12435"/>
  </bookViews>
  <sheets>
    <sheet name="Inputs" sheetId="6" r:id="rId1"/>
    <sheet name="Calcs" sheetId="5" r:id="rId2"/>
    <sheet name="Lists" sheetId="3" r:id="rId3"/>
  </sheet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_xlnm.Print_Area" localSheetId="0">Inputs!$A$1:$S$75</definedName>
    <definedName name="Reforecast.Customer.Numbers">Inputs!$L$20:$P$25</definedName>
    <definedName name="Revenue.Sacrifice">Inputs!$L$44:$P$49</definedName>
  </definedNames>
  <calcPr calcId="152511"/>
</workbook>
</file>

<file path=xl/calcChain.xml><?xml version="1.0" encoding="utf-8"?>
<calcChain xmlns="http://schemas.openxmlformats.org/spreadsheetml/2006/main">
  <c r="P14" i="5" l="1"/>
  <c r="M52" i="6"/>
  <c r="N52" i="6"/>
  <c r="O52" i="6"/>
  <c r="P52" i="6"/>
  <c r="M53" i="6"/>
  <c r="N53" i="6"/>
  <c r="O53" i="6"/>
  <c r="O50" i="5" s="1"/>
  <c r="P53" i="6"/>
  <c r="M54" i="6"/>
  <c r="N54" i="6"/>
  <c r="O54" i="6"/>
  <c r="P54" i="6"/>
  <c r="M55" i="6"/>
  <c r="N55" i="6"/>
  <c r="O55" i="6"/>
  <c r="P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M16" i="5"/>
  <c r="L16" i="5"/>
  <c r="P15" i="5"/>
  <c r="O15" i="5"/>
  <c r="N15" i="5"/>
  <c r="M15" i="5"/>
  <c r="L15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O29" i="5" l="1"/>
  <c r="N30" i="5"/>
  <c r="M31" i="5"/>
  <c r="P32" i="5"/>
  <c r="N34" i="5"/>
  <c r="O32" i="5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N50" i="5"/>
  <c r="M50" i="5"/>
  <c r="L50" i="5"/>
  <c r="P49" i="5"/>
  <c r="O49" i="5"/>
  <c r="N49" i="5"/>
  <c r="M49" i="5"/>
  <c r="L49" i="5"/>
  <c r="L58" i="5" s="1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P37" i="5" l="1"/>
  <c r="W35" i="5"/>
  <c r="M55" i="5"/>
  <c r="M46" i="5" l="1"/>
  <c r="P55" i="5"/>
  <c r="O55" i="5"/>
  <c r="L55" i="5"/>
  <c r="N55" i="5"/>
  <c r="N46" i="5"/>
  <c r="L46" i="5"/>
  <c r="P46" i="5"/>
  <c r="O46" i="5"/>
  <c r="M61" i="5"/>
  <c r="M72" i="5" s="1"/>
  <c r="O63" i="5"/>
  <c r="O74" i="5" s="1"/>
  <c r="L62" i="5"/>
  <c r="L73" i="5" s="1"/>
  <c r="N60" i="5"/>
  <c r="N71" i="5" s="1"/>
  <c r="M58" i="5"/>
  <c r="M69" i="5" s="1"/>
  <c r="N62" i="5"/>
  <c r="N73" i="5" s="1"/>
  <c r="P60" i="5"/>
  <c r="P71" i="5" s="1"/>
  <c r="M59" i="5"/>
  <c r="M70" i="5" s="1"/>
  <c r="N63" i="5"/>
  <c r="N74" i="5" s="1"/>
  <c r="P61" i="5"/>
  <c r="P72" i="5" s="1"/>
  <c r="M60" i="5"/>
  <c r="M71" i="5" s="1"/>
  <c r="P58" i="5"/>
  <c r="N61" i="5"/>
  <c r="N72" i="5" s="1"/>
  <c r="P62" i="5"/>
  <c r="P73" i="5" s="1"/>
  <c r="L63" i="5"/>
  <c r="L74" i="5" s="1"/>
  <c r="P59" i="5"/>
  <c r="P70" i="5" s="1"/>
  <c r="O58" i="5"/>
  <c r="O69" i="5" s="1"/>
  <c r="O59" i="5"/>
  <c r="O70" i="5" s="1"/>
  <c r="M63" i="5"/>
  <c r="M74" i="5" s="1"/>
  <c r="O61" i="5"/>
  <c r="O72" i="5" s="1"/>
  <c r="L60" i="5"/>
  <c r="L71" i="5" s="1"/>
  <c r="N58" i="5"/>
  <c r="N69" i="5" s="1"/>
  <c r="O62" i="5"/>
  <c r="O73" i="5" s="1"/>
  <c r="L61" i="5"/>
  <c r="L72" i="5" s="1"/>
  <c r="N59" i="5"/>
  <c r="N70" i="5" s="1"/>
  <c r="P63" i="5"/>
  <c r="P74" i="5" s="1"/>
  <c r="M62" i="5"/>
  <c r="M73" i="5" s="1"/>
  <c r="O60" i="5"/>
  <c r="O71" i="5" s="1"/>
  <c r="L59" i="5"/>
  <c r="L70" i="5" s="1"/>
  <c r="L69" i="5"/>
  <c r="N26" i="5"/>
  <c r="P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O75" i="5" l="1"/>
  <c r="O89" i="5" s="1"/>
  <c r="L75" i="5"/>
  <c r="L86" i="5" s="1"/>
  <c r="W46" i="5"/>
  <c r="P69" i="5"/>
  <c r="P75" i="5" s="1"/>
  <c r="P90" i="5" s="1"/>
  <c r="P64" i="5"/>
  <c r="P80" i="5" s="1"/>
  <c r="N75" i="5"/>
  <c r="M75" i="5"/>
  <c r="P89" i="5"/>
  <c r="O64" i="5"/>
  <c r="O80" i="5" s="1"/>
  <c r="N64" i="5"/>
  <c r="N80" i="5" s="1"/>
  <c r="L64" i="5"/>
  <c r="L80" i="5" s="1"/>
  <c r="M64" i="5"/>
  <c r="M80" i="5" s="1"/>
  <c r="N88" i="5" l="1"/>
  <c r="O88" i="5" s="1"/>
  <c r="P88" i="5" s="1"/>
  <c r="M87" i="5"/>
  <c r="N87" i="5" s="1"/>
  <c r="O87" i="5" s="1"/>
  <c r="P87" i="5" s="1"/>
  <c r="M86" i="5"/>
  <c r="N86" i="5" s="1"/>
  <c r="O86" i="5" s="1"/>
  <c r="P86" i="5" s="1"/>
  <c r="W80" i="5"/>
  <c r="W81" i="5" s="1"/>
  <c r="P77" i="5"/>
  <c r="P66" i="5"/>
  <c r="P92" i="5" l="1"/>
  <c r="W82" i="5"/>
  <c r="P94" i="5" s="1"/>
</calcChain>
</file>

<file path=xl/sharedStrings.xml><?xml version="1.0" encoding="utf-8"?>
<sst xmlns="http://schemas.openxmlformats.org/spreadsheetml/2006/main" count="254" uniqueCount="85">
  <si>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</si>
  <si>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</si>
  <si>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</si>
  <si>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</si>
  <si>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</si>
  <si>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</si>
  <si>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</si>
  <si>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</si>
  <si>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</si>
  <si>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</si>
  <si>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</si>
  <si>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</si>
  <si>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</si>
  <si>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</si>
  <si>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</si>
  <si>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</si>
  <si>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</si>
  <si>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</si>
  <si>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</si>
  <si>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</si>
  <si>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</si>
  <si>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</si>
  <si>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</si>
  <si>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</si>
  <si>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</si>
  <si>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</si>
  <si>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</si>
  <si>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</si>
  <si>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</si>
  <si>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</si>
  <si>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</si>
  <si>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</si>
  <si>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</si>
  <si>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</si>
  <si>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</si>
  <si>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</si>
  <si>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</si>
  <si>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</si>
  <si>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Meterered water and wastewater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</si>
  <si>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</si>
  <si>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</si>
  <si>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</si>
  <si>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</si>
  <si>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</si>
  <si>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</si>
  <si>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</si>
  <si>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</si>
  <si>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</si>
  <si>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</si>
  <si>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</si>
  <si>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</si>
  <si>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</si>
  <si>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</si>
  <si>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</si>
  <si>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</si>
  <si>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</si>
  <si>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</si>
  <si>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</si>
  <si>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</si>
  <si>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</si>
  <si>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</si>
  <si>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</si>
  <si>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</si>
  <si>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</si>
  <si>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</si>
  <si>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</si>
  <si>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</si>
  <si>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</si>
  <si>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</si>
  <si>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</si>
  <si>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</si>
  <si>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</si>
  <si>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Total Net Adjument incl. financing adjustment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</si>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</sst>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  <numFmt numFmtId="168" formatCode="0.000"/>
    <numFmt numFmtId="169" formatCode="_-* #,##0.000_-;\-* #,##0.000_-;_-* &quot;-&quot;??_-;_-@_-"/>
    <numFmt numFmtId="170" formatCode="#,##0.00000000"/>
  </numFmts>
  <fonts count="63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</borders>
  <cellStyleXfs count="113">
    <xf numFmtId="0" fontId="0" fillId="0" borderId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10" fillId="3" borderId="0" applyNumberFormat="0" applyBorder="0" applyAlignment="0" applyProtection="0"/>
    <xf numFmtId="0" fontId="36" fillId="4" borderId="0" applyNumberFormat="0" applyBorder="0" applyAlignment="0" applyProtection="0"/>
    <xf numFmtId="0" fontId="34" fillId="5" borderId="4" applyNumberFormat="0" applyAlignment="0" applyProtection="0"/>
    <xf numFmtId="0" fontId="39" fillId="6" borderId="5" applyNumberFormat="0" applyAlignment="0" applyProtection="0"/>
    <xf numFmtId="0" fontId="25" fillId="6" borderId="4" applyNumberFormat="0" applyAlignment="0" applyProtection="0"/>
    <xf numFmtId="0" fontId="35" fillId="0" borderId="6" applyNumberFormat="0" applyFill="0" applyAlignment="0" applyProtection="0"/>
    <xf numFmtId="0" fontId="26" fillId="7" borderId="7" applyNumberFormat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164" fontId="11" fillId="0" borderId="10">
      <alignment horizontal="center"/>
    </xf>
    <xf numFmtId="0" fontId="12" fillId="0" borderId="11" applyNumberFormat="0" applyAlignment="0" applyProtection="0"/>
    <xf numFmtId="0" fontId="13" fillId="0" borderId="0" applyNumberFormat="0" applyAlignment="0" applyProtection="0"/>
    <xf numFmtId="0" fontId="14" fillId="0" borderId="12" applyNumberFormat="0" applyFill="0" applyAlignment="0">
      <alignment vertical="top"/>
    </xf>
    <xf numFmtId="0" fontId="15" fillId="0" borderId="13" applyNumberFormat="0" applyFill="0" applyAlignment="0"/>
    <xf numFmtId="0" fontId="16" fillId="0" borderId="0" applyNumberFormat="0" applyFill="0" applyAlignment="0"/>
    <xf numFmtId="0" fontId="17" fillId="33" borderId="14" applyNumberFormat="0" applyFont="0" applyAlignment="0" applyProtection="0"/>
    <xf numFmtId="0" fontId="17" fillId="34" borderId="14" applyNumberFormat="0" applyFont="0" applyAlignment="0" applyProtection="0"/>
    <xf numFmtId="0" fontId="17" fillId="35" borderId="15" applyNumberFormat="0" applyFont="0" applyAlignment="0" applyProtection="0"/>
    <xf numFmtId="0" fontId="18" fillId="0" borderId="0" applyNumberFormat="0" applyFill="0" applyBorder="0" applyAlignment="0" applyProtection="0"/>
    <xf numFmtId="0" fontId="8" fillId="36" borderId="14" applyNumberFormat="0" applyFont="0" applyAlignment="0" applyProtection="0"/>
    <xf numFmtId="0" fontId="8" fillId="37" borderId="15" applyNumberFormat="0" applyFont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9" fontId="21" fillId="0" borderId="0" applyFont="0" applyFill="0" applyBorder="0" applyAlignment="0" applyProtection="0">
      <alignment horizontal="left"/>
    </xf>
    <xf numFmtId="0" fontId="17" fillId="0" borderId="0" applyAlignment="0" applyProtection="0"/>
    <xf numFmtId="0" fontId="22" fillId="0" borderId="0" applyFill="0" applyBorder="0" applyAlignment="0" applyProtection="0"/>
    <xf numFmtId="49" fontId="22" fillId="0" borderId="0" applyNumberFormat="0" applyAlignment="0" applyProtection="0">
      <alignment horizontal="left"/>
    </xf>
    <xf numFmtId="49" fontId="23" fillId="0" borderId="16" applyNumberFormat="0" applyAlignment="0" applyProtection="0">
      <alignment horizontal="left" wrapText="1"/>
    </xf>
    <xf numFmtId="49" fontId="23" fillId="0" borderId="0" applyNumberFormat="0" applyAlignment="0" applyProtection="0">
      <alignment horizontal="left" wrapText="1"/>
    </xf>
    <xf numFmtId="49" fontId="24" fillId="0" borderId="0" applyAlignment="0" applyProtection="0">
      <alignment horizontal="left"/>
    </xf>
    <xf numFmtId="0" fontId="26" fillId="38" borderId="0" applyNumberFormat="0" applyAlignment="0" applyProtection="0"/>
    <xf numFmtId="0" fontId="28" fillId="0" borderId="10" applyNumberFormat="0" applyAlignment="0" applyProtection="0"/>
    <xf numFmtId="0" fontId="33" fillId="39" borderId="0" applyNumberFormat="0" applyFont="0" applyAlignment="0" applyProtection="0"/>
    <xf numFmtId="0" fontId="37" fillId="40" borderId="0" applyNumberFormat="0" applyAlignment="0" applyProtection="0"/>
    <xf numFmtId="0" fontId="38" fillId="0" borderId="0"/>
    <xf numFmtId="0" fontId="17" fillId="0" borderId="0"/>
    <xf numFmtId="0" fontId="38" fillId="0" borderId="0"/>
    <xf numFmtId="0" fontId="38" fillId="8" borderId="8" applyNumberFormat="0" applyFont="0" applyAlignment="0" applyProtection="0"/>
    <xf numFmtId="0" fontId="19" fillId="0" borderId="0"/>
    <xf numFmtId="0" fontId="26" fillId="41" borderId="10" applyNumberFormat="0" applyAlignment="0" applyProtection="0"/>
    <xf numFmtId="0" fontId="17" fillId="42" borderId="14" applyNumberFormat="0" applyFont="0" applyAlignment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6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41" borderId="20" applyNumberFormat="0" applyAlignment="0" applyProtection="0"/>
    <xf numFmtId="0" fontId="19" fillId="0" borderId="0">
      <alignment vertical="top"/>
    </xf>
    <xf numFmtId="0" fontId="19" fillId="0" borderId="0" applyNumberFormat="0" applyFont="0" applyFill="0" applyBorder="0" applyAlignment="0" applyProtection="0"/>
    <xf numFmtId="37" fontId="46" fillId="50" borderId="25">
      <alignment horizontal="left"/>
    </xf>
    <xf numFmtId="37" fontId="43" fillId="50" borderId="26"/>
    <xf numFmtId="0" fontId="19" fillId="50" borderId="27" applyNumberFormat="0" applyBorder="0"/>
    <xf numFmtId="0" fontId="19" fillId="0" borderId="0" applyFont="0" applyFill="0" applyBorder="0" applyAlignment="0" applyProtection="0"/>
    <xf numFmtId="0" fontId="46" fillId="51" borderId="0"/>
    <xf numFmtId="0" fontId="19" fillId="52" borderId="20"/>
    <xf numFmtId="0" fontId="19" fillId="52" borderId="20"/>
    <xf numFmtId="0" fontId="46" fillId="52" borderId="0"/>
    <xf numFmtId="0" fontId="19" fillId="53" borderId="0"/>
    <xf numFmtId="0" fontId="19" fillId="53" borderId="0"/>
    <xf numFmtId="0" fontId="19" fillId="53" borderId="0"/>
    <xf numFmtId="0" fontId="58" fillId="50" borderId="28"/>
    <xf numFmtId="37" fontId="19" fillId="50" borderId="0">
      <alignment horizontal="right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3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8" fillId="0" borderId="0"/>
    <xf numFmtId="9" fontId="19" fillId="0" borderId="0" applyFont="0" applyFill="0" applyBorder="0" applyAlignment="0" applyProtection="0"/>
    <xf numFmtId="37" fontId="61" fillId="54" borderId="29"/>
    <xf numFmtId="0" fontId="62" fillId="0" borderId="30">
      <alignment horizontal="right"/>
    </xf>
    <xf numFmtId="43" fontId="8" fillId="0" borderId="0" applyFont="0" applyFill="0" applyBorder="0" applyAlignment="0" applyProtection="0"/>
  </cellStyleXfs>
  <cellXfs count="99">
    <xf numFmtId="0" fontId="0" fillId="0" borderId="0" xfId="0"/>
    <xf numFmtId="0" fontId="42" fillId="44" borderId="17" xfId="0" applyFont="1" applyFill="1" applyBorder="1" applyAlignment="1" applyProtection="1">
      <alignment horizontal="left" vertical="center"/>
    </xf>
    <xf numFmtId="0" fontId="16" fillId="0" borderId="0" xfId="45" applyFont="1"/>
    <xf numFmtId="0" fontId="38" fillId="0" borderId="0" xfId="0" applyFont="1"/>
    <xf numFmtId="1" fontId="43" fillId="0" borderId="17" xfId="0" applyNumberFormat="1" applyFont="1" applyFill="1" applyBorder="1" applyAlignment="1" applyProtection="1">
      <alignment horizontal="center"/>
    </xf>
    <xf numFmtId="1" fontId="44" fillId="43" borderId="17" xfId="0" applyNumberFormat="1" applyFont="1" applyFill="1" applyBorder="1" applyAlignment="1" applyProtection="1">
      <alignment horizontal="center"/>
    </xf>
    <xf numFmtId="0" fontId="45" fillId="0" borderId="0" xfId="0" applyFont="1"/>
    <xf numFmtId="0" fontId="46" fillId="0" borderId="0" xfId="0" applyFont="1" applyFill="1" applyAlignment="1">
      <alignment vertical="center"/>
    </xf>
    <xf numFmtId="164" fontId="19" fillId="46" borderId="20" xfId="0" applyNumberFormat="1" applyFont="1" applyFill="1" applyBorder="1" applyAlignment="1">
      <alignment horizontal="right" vertical="center"/>
    </xf>
    <xf numFmtId="49" fontId="47" fillId="45" borderId="18" xfId="0" applyNumberFormat="1" applyFont="1" applyFill="1" applyBorder="1" applyAlignment="1">
      <alignment horizontal="right" vertical="center"/>
    </xf>
    <xf numFmtId="0" fontId="48" fillId="45" borderId="19" xfId="0" applyFont="1" applyFill="1" applyBorder="1" applyAlignment="1">
      <alignment horizontal="left" vertical="center"/>
    </xf>
    <xf numFmtId="0" fontId="47" fillId="45" borderId="19" xfId="0" applyFont="1" applyFill="1" applyBorder="1" applyAlignment="1">
      <alignment horizontal="left" vertical="center"/>
    </xf>
    <xf numFmtId="0" fontId="47" fillId="0" borderId="0" xfId="0" applyFont="1"/>
    <xf numFmtId="49" fontId="47" fillId="45" borderId="17" xfId="0" applyNumberFormat="1" applyFont="1" applyFill="1" applyBorder="1" applyAlignment="1">
      <alignment horizontal="right" vertical="center"/>
    </xf>
    <xf numFmtId="0" fontId="45" fillId="0" borderId="0" xfId="0" applyFont="1"/>
    <xf numFmtId="0" fontId="19" fillId="0" borderId="0" xfId="0" applyFont="1" applyFill="1" applyAlignment="1" applyProtection="1">
      <alignment horizontal="left" vertical="center" indent="1"/>
    </xf>
    <xf numFmtId="0" fontId="49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50" fillId="0" borderId="0" xfId="0" applyFont="1"/>
    <xf numFmtId="0" fontId="45" fillId="47" borderId="21" xfId="0" applyFont="1" applyFill="1" applyBorder="1"/>
    <xf numFmtId="0" fontId="45" fillId="47" borderId="22" xfId="0" applyFont="1" applyFill="1" applyBorder="1"/>
    <xf numFmtId="166" fontId="38" fillId="0" borderId="0" xfId="0" applyNumberFormat="1" applyFont="1"/>
    <xf numFmtId="166" fontId="47" fillId="45" borderId="19" xfId="0" applyNumberFormat="1" applyFont="1" applyFill="1" applyBorder="1" applyAlignment="1">
      <alignment horizontal="left" vertical="center"/>
    </xf>
    <xf numFmtId="0" fontId="7" fillId="0" borderId="0" xfId="0" applyFont="1"/>
    <xf numFmtId="0" fontId="51" fillId="0" borderId="0" xfId="0" applyFont="1"/>
    <xf numFmtId="0" fontId="3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6" fillId="0" borderId="0" xfId="0" applyFont="1"/>
    <xf numFmtId="0" fontId="52" fillId="44" borderId="19" xfId="72" applyFont="1" applyFill="1" applyBorder="1" applyAlignment="1">
      <alignment horizontal="left" vertical="center"/>
    </xf>
    <xf numFmtId="0" fontId="5" fillId="0" borderId="0" xfId="0" applyFont="1"/>
    <xf numFmtId="0" fontId="38" fillId="0" borderId="0" xfId="0" applyFont="1" applyAlignment="1">
      <alignment horizontal="center"/>
    </xf>
    <xf numFmtId="0" fontId="47" fillId="45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shrinkToFit="1"/>
    </xf>
    <xf numFmtId="164" fontId="19" fillId="49" borderId="2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0" fillId="0" borderId="0" xfId="0" applyFont="1"/>
    <xf numFmtId="166" fontId="6" fillId="0" borderId="0" xfId="0" applyNumberFormat="1" applyFont="1" applyBorder="1"/>
    <xf numFmtId="164" fontId="38" fillId="33" borderId="14" xfId="46" applyNumberFormat="1" applyFont="1"/>
    <xf numFmtId="164" fontId="0" fillId="0" borderId="0" xfId="0" applyNumberFormat="1"/>
    <xf numFmtId="164" fontId="38" fillId="0" borderId="0" xfId="0" applyNumberFormat="1" applyFont="1"/>
    <xf numFmtId="164" fontId="47" fillId="45" borderId="19" xfId="0" applyNumberFormat="1" applyFont="1" applyFill="1" applyBorder="1" applyAlignment="1">
      <alignment horizontal="left" vertical="center"/>
    </xf>
    <xf numFmtId="164" fontId="38" fillId="0" borderId="0" xfId="0" applyNumberFormat="1" applyFont="1" applyFill="1"/>
    <xf numFmtId="164" fontId="6" fillId="0" borderId="0" xfId="0" applyNumberFormat="1" applyFont="1" applyBorder="1"/>
    <xf numFmtId="165" fontId="0" fillId="33" borderId="14" xfId="46" applyNumberFormat="1" applyFont="1"/>
    <xf numFmtId="164" fontId="38" fillId="0" borderId="0" xfId="46" applyNumberFormat="1" applyFont="1" applyFill="1" applyBorder="1"/>
    <xf numFmtId="0" fontId="4" fillId="33" borderId="14" xfId="46" applyNumberFormat="1" applyFont="1"/>
    <xf numFmtId="0" fontId="0" fillId="0" borderId="0" xfId="0" applyAlignment="1">
      <alignment horizontal="left" indent="1"/>
    </xf>
    <xf numFmtId="164" fontId="38" fillId="0" borderId="23" xfId="0" applyNumberFormat="1" applyFont="1" applyFill="1" applyBorder="1"/>
    <xf numFmtId="0" fontId="0" fillId="48" borderId="22" xfId="0" applyFill="1" applyBorder="1"/>
    <xf numFmtId="0" fontId="40" fillId="48" borderId="22" xfId="0" applyFont="1" applyFill="1" applyBorder="1"/>
    <xf numFmtId="0" fontId="3" fillId="0" borderId="0" xfId="0" applyFont="1" applyAlignment="1">
      <alignment horizontal="center"/>
    </xf>
    <xf numFmtId="164" fontId="38" fillId="0" borderId="0" xfId="0" applyNumberFormat="1" applyFont="1" applyBorder="1"/>
    <xf numFmtId="164" fontId="38" fillId="0" borderId="0" xfId="0" applyNumberFormat="1" applyFont="1" applyFill="1" applyBorder="1"/>
    <xf numFmtId="164" fontId="38" fillId="0" borderId="24" xfId="0" applyNumberFormat="1" applyFont="1" applyFill="1" applyBorder="1"/>
    <xf numFmtId="164" fontId="45" fillId="0" borderId="14" xfId="0" applyNumberFormat="1" applyFont="1" applyBorder="1"/>
    <xf numFmtId="0" fontId="2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4" fillId="44" borderId="19" xfId="72" applyFont="1" applyFill="1" applyBorder="1" applyAlignment="1">
      <alignment horizontal="left" vertical="center"/>
    </xf>
    <xf numFmtId="0" fontId="55" fillId="0" borderId="0" xfId="0" applyFont="1"/>
    <xf numFmtId="0" fontId="56" fillId="45" borderId="19" xfId="0" applyFont="1" applyFill="1" applyBorder="1" applyAlignment="1">
      <alignment horizontal="left" vertical="center"/>
    </xf>
    <xf numFmtId="0" fontId="50" fillId="0" borderId="0" xfId="78" applyFont="1" applyFill="1" applyBorder="1" applyAlignment="1" applyProtection="1">
      <alignment vertical="center"/>
      <protection locked="0"/>
    </xf>
    <xf numFmtId="0" fontId="55" fillId="48" borderId="22" xfId="0" applyFont="1" applyFill="1" applyBorder="1"/>
    <xf numFmtId="0" fontId="57" fillId="47" borderId="22" xfId="0" applyFont="1" applyFill="1" applyBorder="1"/>
    <xf numFmtId="0" fontId="50" fillId="0" borderId="0" xfId="0" applyNumberFormat="1" applyFont="1"/>
    <xf numFmtId="164" fontId="45" fillId="0" borderId="0" xfId="0" applyNumberFormat="1" applyFont="1" applyBorder="1"/>
    <xf numFmtId="0" fontId="2" fillId="0" borderId="0" xfId="0" applyFont="1" applyAlignment="1">
      <alignment horizontal="left" indent="1"/>
    </xf>
    <xf numFmtId="0" fontId="45" fillId="0" borderId="0" xfId="0" applyFont="1" applyAlignment="1">
      <alignment horizontal="left"/>
    </xf>
    <xf numFmtId="0" fontId="2" fillId="0" borderId="0" xfId="0" applyFont="1"/>
    <xf numFmtId="0" fontId="19" fillId="0" borderId="0" xfId="0" applyFont="1" applyFill="1" applyBorder="1" applyAlignment="1">
      <alignment horizontal="center" shrinkToFit="1"/>
    </xf>
    <xf numFmtId="0" fontId="2" fillId="0" borderId="0" xfId="0" applyFont="1" applyFill="1"/>
    <xf numFmtId="0" fontId="2" fillId="0" borderId="20" xfId="0" applyFont="1" applyFill="1" applyBorder="1"/>
    <xf numFmtId="10" fontId="0" fillId="33" borderId="14" xfId="83" applyNumberFormat="1" applyFont="1" applyFill="1" applyBorder="1"/>
    <xf numFmtId="166" fontId="2" fillId="0" borderId="0" xfId="0" applyNumberFormat="1" applyFont="1" applyFill="1"/>
    <xf numFmtId="164" fontId="2" fillId="55" borderId="14" xfId="46" applyNumberFormat="1" applyFont="1" applyFill="1"/>
    <xf numFmtId="165" fontId="0" fillId="55" borderId="14" xfId="46" applyNumberFormat="1" applyFont="1" applyFill="1"/>
    <xf numFmtId="164" fontId="38" fillId="55" borderId="14" xfId="46" applyNumberFormat="1" applyFont="1" applyFill="1"/>
    <xf numFmtId="164" fontId="19" fillId="46" borderId="20" xfId="0" quotePrefix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indent="1"/>
    </xf>
    <xf numFmtId="164" fontId="2" fillId="0" borderId="0" xfId="0" applyNumberFormat="1" applyFont="1" applyFill="1"/>
    <xf numFmtId="167" fontId="38" fillId="0" borderId="0" xfId="83" applyNumberFormat="1" applyFont="1" applyFill="1"/>
    <xf numFmtId="0" fontId="0" fillId="56" borderId="0" xfId="0" applyFill="1"/>
    <xf numFmtId="164" fontId="45" fillId="0" borderId="14" xfId="0" applyNumberFormat="1" applyFont="1" applyFill="1" applyBorder="1"/>
    <xf numFmtId="164" fontId="6" fillId="0" borderId="0" xfId="0" applyNumberFormat="1" applyFont="1" applyFill="1" applyBorder="1"/>
    <xf numFmtId="164" fontId="45" fillId="0" borderId="0" xfId="0" applyNumberFormat="1" applyFont="1" applyFill="1" applyBorder="1"/>
    <xf numFmtId="0" fontId="38" fillId="0" borderId="0" xfId="0" applyFont="1" applyFill="1"/>
    <xf numFmtId="0" fontId="2" fillId="0" borderId="0" xfId="0" applyFont="1" applyFill="1" applyAlignment="1">
      <alignment horizontal="center"/>
    </xf>
    <xf numFmtId="0" fontId="38" fillId="52" borderId="0" xfId="0" applyFont="1" applyFill="1"/>
    <xf numFmtId="166" fontId="38" fillId="55" borderId="14" xfId="46" applyNumberFormat="1" applyFont="1" applyFill="1"/>
    <xf numFmtId="166" fontId="38" fillId="33" borderId="14" xfId="46" applyNumberFormat="1" applyFont="1"/>
    <xf numFmtId="166" fontId="38" fillId="0" borderId="14" xfId="46" applyNumberFormat="1" applyFont="1" applyFill="1"/>
    <xf numFmtId="166" fontId="38" fillId="0" borderId="0" xfId="0" applyNumberFormat="1" applyFont="1" applyFill="1"/>
    <xf numFmtId="166" fontId="19" fillId="55" borderId="14" xfId="46" applyNumberFormat="1" applyFont="1" applyFill="1"/>
    <xf numFmtId="166" fontId="19" fillId="33" borderId="14" xfId="46" applyNumberFormat="1" applyFont="1"/>
    <xf numFmtId="168" fontId="38" fillId="0" borderId="0" xfId="0" applyNumberFormat="1" applyFont="1"/>
    <xf numFmtId="169" fontId="38" fillId="0" borderId="0" xfId="112" applyNumberFormat="1" applyFont="1"/>
    <xf numFmtId="170" fontId="38" fillId="0" borderId="0" xfId="0" applyNumberFormat="1" applyFont="1"/>
    <xf numFmtId="166" fontId="45" fillId="0" borderId="14" xfId="0" applyNumberFormat="1" applyFont="1" applyBorder="1"/>
    <xf numFmtId="166" fontId="0" fillId="0" borderId="0" xfId="0" applyNumberFormat="1"/>
  </cellXfs>
  <cellStyles count="113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5"/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Att1" xfId="86"/>
    <cellStyle name="Bad" xfId="6" builtinId="27" customBuiltin="1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87"/>
    <cellStyle name="boldbluetxt_green" xfId="88"/>
    <cellStyle name="box" xfId="89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heck Cell" xfId="12" builtinId="23" customBuiltin="1"/>
    <cellStyle name="Comma" xfId="112" builtinId="3"/>
    <cellStyle name="Comma 2" xfId="75"/>
    <cellStyle name="Comma 3" xfId="76"/>
    <cellStyle name="Comma 3 2" xfId="90"/>
    <cellStyle name="Comma 5" xfId="77"/>
    <cellStyle name="Error" xfId="61"/>
    <cellStyle name="Explanatory Text" xfId="14" builtinId="53" customBuiltin="1"/>
    <cellStyle name="False" xfId="62"/>
    <cellStyle name="Fountain Col Header" xfId="91"/>
    <cellStyle name="Fountain Input" xfId="92"/>
    <cellStyle name="Fountain Input 2" xfId="93"/>
    <cellStyle name="Fountain Table Header" xfId="94"/>
    <cellStyle name="Fountain Text" xfId="95"/>
    <cellStyle name="Fountain Text 2" xfId="96"/>
    <cellStyle name="Fountain Text 4" xfId="97"/>
    <cellStyle name="Good" xfId="5" builtinId="26" customBuiltin="1"/>
    <cellStyle name="Header" xfId="98"/>
    <cellStyle name="Header3rdlevel" xfId="99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00"/>
    <cellStyle name="In Development" xfId="63"/>
    <cellStyle name="Input" xfId="8" builtinId="20" customBuiltin="1"/>
    <cellStyle name="Linked Cell" xfId="11" builtinId="24" customBuiltin="1"/>
    <cellStyle name="Neutral" xfId="7" builtinId="28" customBuiltin="1"/>
    <cellStyle name="NJS" xfId="101"/>
    <cellStyle name="No Error" xfId="64"/>
    <cellStyle name="Normal" xfId="0" builtinId="0" customBuiltin="1"/>
    <cellStyle name="Normal 2" xfId="65"/>
    <cellStyle name="Normal 2 2" xfId="66"/>
    <cellStyle name="Normal 2 3" xfId="102"/>
    <cellStyle name="Normal 3" xfId="67"/>
    <cellStyle name="Normal 3 2" xfId="103"/>
    <cellStyle name="Normal 4" xfId="72"/>
    <cellStyle name="Normal 4 2" xfId="78"/>
    <cellStyle name="Normal 4 2 2" xfId="104"/>
    <cellStyle name="Normal 5" xfId="79"/>
    <cellStyle name="Normal 5 2" xfId="105"/>
    <cellStyle name="Normal 6" xfId="80"/>
    <cellStyle name="Normal 7" xfId="106"/>
    <cellStyle name="Normal 8" xfId="107"/>
    <cellStyle name="Normal 9" xfId="108"/>
    <cellStyle name="Note 2" xfId="68"/>
    <cellStyle name="Output" xfId="9" builtinId="21" customBuiltin="1"/>
    <cellStyle name="Percent" xfId="83" builtinId="5"/>
    <cellStyle name="Percent 2" xfId="73"/>
    <cellStyle name="Percent 2 2" xfId="109"/>
    <cellStyle name="Percent 3" xfId="81"/>
    <cellStyle name="Percent 4 2" xfId="82"/>
    <cellStyle name="Style 1" xfId="69"/>
    <cellStyle name="Total" xfId="15" builtinId="25" customBuiltin="1"/>
    <cellStyle name="True" xfId="70"/>
    <cellStyle name="True 2" xfId="84"/>
    <cellStyle name="Unique Formula" xfId="71"/>
    <cellStyle name="Warning Text" xfId="13" builtinId="11" customBuiltin="1"/>
    <cellStyle name="white_text_on_blue" xfId="110"/>
    <cellStyle name="year_formats_pink" xfId="111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77"/>
  <sheetViews>
    <sheetView showGridLines="0" tabSelected="1" zoomScale="80" zoomScaleNormal="8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D1" sqref="D1"/>
    </sheetView>
  </sheetViews>
  <sheetFormatPr defaultColWidth="0" defaultRowHeight="12.75" zeroHeight="1"/>
  <cols>
    <col min="1" max="3" width="2.7109375" customWidth="1"/>
    <col min="4" max="4" width="9.140625" customWidth="1"/>
    <col min="5" max="5" width="58.5703125" bestFit="1" customWidth="1"/>
    <col min="6" max="6" width="17.7109375" style="59" bestFit="1" customWidth="1"/>
    <col min="7" max="8" width="2.7109375" customWidth="1"/>
    <col min="9" max="11" width="10" bestFit="1" customWidth="1"/>
    <col min="12" max="12" width="11.5703125" bestFit="1" customWidth="1"/>
    <col min="13" max="15" width="10.5703125" bestFit="1" customWidth="1"/>
    <col min="16" max="16" width="10.42578125" bestFit="1" customWidth="1"/>
    <col min="17" max="17" width="9.85546875" customWidth="1"/>
    <col min="18" max="18" width="10.42578125" bestFit="1" customWidth="1"/>
    <col min="19" max="19" width="10.85546875" bestFit="1" customWidth="1"/>
    <col min="20" max="21" width="15.140625" bestFit="1" customWidth="1"/>
    <col min="22" max="22" width="8.5703125" bestFit="1" customWidth="1"/>
    <col min="23" max="23" width="77.28515625" bestFit="1" customWidth="1"/>
    <col min="24" max="24" width="9.140625" customWidth="1"/>
    <col min="25" max="16384" width="9.140625" hidden="1"/>
  </cols>
  <sheetData>
    <row r="1" spans="1:24" ht="33.75">
      <c r="A1" s="29"/>
      <c r="B1" s="29"/>
      <c r="C1" s="29"/>
      <c r="D1" s="29" t="s">
        <v>28</v>
      </c>
      <c r="E1" s="29"/>
      <c r="F1" s="5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44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>
      <c r="A8" s="9"/>
      <c r="B8" s="13"/>
      <c r="C8" s="13"/>
      <c r="D8" s="32"/>
      <c r="E8" s="10" t="s">
        <v>24</v>
      </c>
      <c r="F8" s="60"/>
      <c r="G8" s="11"/>
      <c r="H8" s="11"/>
      <c r="I8" s="11"/>
      <c r="J8" s="11"/>
      <c r="K8" s="11"/>
      <c r="L8" s="41"/>
      <c r="M8" s="41"/>
      <c r="N8" s="41"/>
      <c r="O8" s="41"/>
      <c r="P8" s="41"/>
      <c r="Q8" s="11"/>
      <c r="R8" s="11"/>
      <c r="S8" s="11"/>
      <c r="T8" s="11"/>
      <c r="U8" s="11"/>
      <c r="V8" s="11"/>
      <c r="W8" s="11"/>
      <c r="X8" s="11"/>
    </row>
    <row r="9" spans="1:24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40"/>
      <c r="M9" s="40"/>
      <c r="N9" s="40"/>
      <c r="O9" s="40"/>
      <c r="P9" s="40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40"/>
      <c r="M10" s="40"/>
      <c r="N10" s="40"/>
      <c r="O10" s="40"/>
      <c r="P10" s="40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75</v>
      </c>
      <c r="F11" s="19"/>
      <c r="G11" s="18"/>
      <c r="H11" s="18"/>
      <c r="I11" s="18"/>
      <c r="J11" s="18"/>
      <c r="K11" s="22"/>
      <c r="L11" s="40"/>
      <c r="M11" s="40"/>
      <c r="N11" s="40"/>
      <c r="O11" s="40"/>
      <c r="P11" s="40"/>
      <c r="Q11" s="22"/>
      <c r="R11" s="22"/>
      <c r="S11" s="22"/>
      <c r="T11" s="22"/>
      <c r="U11" s="22"/>
      <c r="V11" s="22"/>
      <c r="W11" s="18"/>
      <c r="X11" s="18"/>
    </row>
    <row r="12" spans="1:24">
      <c r="A12" s="8">
        <v>1</v>
      </c>
      <c r="D12" s="56" t="s">
        <v>49</v>
      </c>
      <c r="E12" s="47" t="str">
        <f t="shared" ref="E12:E17" si="2">INDEX(Customer.List,A12)</f>
        <v>Unmetered water-only customer</v>
      </c>
      <c r="F12" s="19"/>
      <c r="G12" s="18"/>
      <c r="H12" s="18"/>
      <c r="I12" s="18"/>
      <c r="J12" s="18"/>
      <c r="K12" s="22"/>
      <c r="L12" s="74">
        <v>304312</v>
      </c>
      <c r="M12" s="74">
        <v>291659</v>
      </c>
      <c r="N12" s="74">
        <v>278531</v>
      </c>
      <c r="O12" s="74">
        <v>265410</v>
      </c>
      <c r="P12" s="74">
        <v>252823</v>
      </c>
      <c r="Q12" s="95"/>
      <c r="R12" s="22"/>
      <c r="S12" s="22"/>
      <c r="T12" s="22"/>
      <c r="U12" s="22"/>
      <c r="V12" s="22"/>
      <c r="W12" s="94"/>
      <c r="X12" s="18"/>
    </row>
    <row r="13" spans="1:24">
      <c r="A13" s="8">
        <v>2</v>
      </c>
      <c r="D13" s="56" t="s">
        <v>49</v>
      </c>
      <c r="E13" s="47" t="str">
        <f t="shared" si="2"/>
        <v>Unmetered wastewater-only customer</v>
      </c>
      <c r="F13" s="19"/>
      <c r="G13" s="18"/>
      <c r="H13" s="18"/>
      <c r="I13" s="18"/>
      <c r="J13" s="18"/>
      <c r="K13" s="22"/>
      <c r="L13" s="38">
        <v>33731</v>
      </c>
      <c r="M13" s="38">
        <v>33009</v>
      </c>
      <c r="N13" s="38">
        <v>32287</v>
      </c>
      <c r="O13" s="38">
        <v>31565</v>
      </c>
      <c r="P13" s="38">
        <v>30843</v>
      </c>
      <c r="Q13" s="95"/>
      <c r="R13" s="22"/>
      <c r="S13" s="22"/>
      <c r="T13" s="22"/>
      <c r="U13" s="22"/>
      <c r="V13" s="22"/>
      <c r="W13" s="94"/>
      <c r="X13" s="18"/>
    </row>
    <row r="14" spans="1:24">
      <c r="A14" s="8">
        <v>3</v>
      </c>
      <c r="D14" s="56" t="s">
        <v>49</v>
      </c>
      <c r="E14" s="47" t="str">
        <f t="shared" si="2"/>
        <v>Unmetered water and wastewater customer</v>
      </c>
      <c r="F14" s="19"/>
      <c r="G14" s="18"/>
      <c r="H14" s="18"/>
      <c r="I14" s="18"/>
      <c r="J14" s="18"/>
      <c r="K14" s="22"/>
      <c r="L14" s="38">
        <v>721729</v>
      </c>
      <c r="M14" s="38">
        <v>706494</v>
      </c>
      <c r="N14" s="38">
        <v>691259</v>
      </c>
      <c r="O14" s="38">
        <v>676024</v>
      </c>
      <c r="P14" s="38">
        <v>660788</v>
      </c>
      <c r="Q14" s="95"/>
      <c r="R14" s="22"/>
      <c r="S14" s="22"/>
      <c r="T14" s="22"/>
      <c r="U14" s="22"/>
      <c r="V14" s="22"/>
      <c r="W14" s="94"/>
      <c r="X14" s="18"/>
    </row>
    <row r="15" spans="1:24">
      <c r="A15" s="8">
        <v>4</v>
      </c>
      <c r="D15" s="56" t="s">
        <v>49</v>
      </c>
      <c r="E15" s="47" t="str">
        <f t="shared" si="2"/>
        <v>Metered water-only customer</v>
      </c>
      <c r="F15" s="19"/>
      <c r="G15" s="18"/>
      <c r="H15" s="18"/>
      <c r="I15" s="18"/>
      <c r="J15" s="18"/>
      <c r="K15" s="22"/>
      <c r="L15" s="38">
        <v>427694</v>
      </c>
      <c r="M15" s="38">
        <v>444283</v>
      </c>
      <c r="N15" s="38">
        <v>461401</v>
      </c>
      <c r="O15" s="38">
        <v>478727</v>
      </c>
      <c r="P15" s="38">
        <v>495712</v>
      </c>
      <c r="Q15" s="95"/>
      <c r="R15" s="22"/>
      <c r="S15" s="22"/>
      <c r="T15" s="22"/>
      <c r="U15" s="22"/>
      <c r="V15" s="22"/>
      <c r="W15" s="94"/>
      <c r="X15" s="18"/>
    </row>
    <row r="16" spans="1:24">
      <c r="A16" s="8">
        <v>5</v>
      </c>
      <c r="D16" s="56" t="s">
        <v>49</v>
      </c>
      <c r="E16" s="47" t="str">
        <f t="shared" si="2"/>
        <v>Metered wastewater-only customer</v>
      </c>
      <c r="F16" s="19"/>
      <c r="G16" s="18"/>
      <c r="H16" s="18"/>
      <c r="I16" s="18"/>
      <c r="J16" s="18"/>
      <c r="K16" s="22"/>
      <c r="L16" s="38">
        <v>35267</v>
      </c>
      <c r="M16" s="38">
        <v>37325</v>
      </c>
      <c r="N16" s="38">
        <v>39396</v>
      </c>
      <c r="O16" s="38">
        <v>41471</v>
      </c>
      <c r="P16" s="38">
        <v>43557</v>
      </c>
      <c r="Q16" s="95"/>
      <c r="R16" s="22"/>
      <c r="S16" s="22"/>
      <c r="T16" s="22"/>
      <c r="U16" s="22"/>
      <c r="V16" s="22"/>
      <c r="W16" s="94"/>
      <c r="X16" s="18"/>
    </row>
    <row r="17" spans="1:24">
      <c r="A17" s="8">
        <v>6</v>
      </c>
      <c r="D17" s="56" t="s">
        <v>49</v>
      </c>
      <c r="E17" s="47" t="str">
        <f t="shared" si="2"/>
        <v>Meterered water and wastewater customer</v>
      </c>
      <c r="F17" s="19"/>
      <c r="G17" s="18"/>
      <c r="H17" s="18"/>
      <c r="I17" s="18"/>
      <c r="J17" s="18"/>
      <c r="K17" s="22"/>
      <c r="L17" s="38">
        <v>340822</v>
      </c>
      <c r="M17" s="38">
        <v>361305</v>
      </c>
      <c r="N17" s="38">
        <v>381925</v>
      </c>
      <c r="O17" s="38">
        <v>402580</v>
      </c>
      <c r="P17" s="38">
        <v>423358</v>
      </c>
      <c r="Q17" s="95"/>
      <c r="R17" s="22"/>
      <c r="S17" s="22"/>
      <c r="T17" s="22"/>
      <c r="U17" s="22"/>
      <c r="V17" s="22"/>
      <c r="W17" s="94"/>
      <c r="X17" s="18"/>
    </row>
    <row r="18" spans="1:24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40"/>
      <c r="M18" s="40"/>
      <c r="N18" s="40"/>
      <c r="O18" s="40"/>
      <c r="P18" s="40"/>
      <c r="Q18" s="25" t="s">
        <v>76</v>
      </c>
      <c r="R18" s="22"/>
      <c r="S18" s="22"/>
      <c r="T18" s="22"/>
      <c r="U18" s="22"/>
      <c r="V18" s="22"/>
      <c r="W18" s="18"/>
      <c r="X18" s="18"/>
    </row>
    <row r="19" spans="1:24">
      <c r="A19" s="18"/>
      <c r="B19" s="18"/>
      <c r="C19" s="18"/>
      <c r="D19" s="31"/>
      <c r="E19" s="36" t="s">
        <v>40</v>
      </c>
      <c r="F19" s="19"/>
      <c r="G19" s="18"/>
      <c r="H19" s="18"/>
      <c r="I19" s="18"/>
      <c r="J19" s="18"/>
      <c r="K19" s="22"/>
      <c r="L19" s="40"/>
      <c r="M19" s="40"/>
      <c r="N19" s="40"/>
      <c r="O19" s="40"/>
      <c r="P19" s="40"/>
      <c r="Q19" s="22"/>
      <c r="R19" s="22"/>
      <c r="S19" s="22"/>
      <c r="T19" s="22"/>
      <c r="U19" s="22"/>
      <c r="V19" s="22"/>
      <c r="W19" s="18"/>
      <c r="X19" s="18"/>
    </row>
    <row r="20" spans="1:24">
      <c r="A20" s="8">
        <v>1</v>
      </c>
      <c r="B20" s="18"/>
      <c r="C20" s="18"/>
      <c r="D20" s="56" t="s">
        <v>49</v>
      </c>
      <c r="E20" s="47" t="str">
        <f t="shared" ref="E20:E25" si="3">INDEX(Customer.List,A20)</f>
        <v>Unmetered water-only customer</v>
      </c>
      <c r="F20" s="19"/>
      <c r="G20" s="18"/>
      <c r="H20" s="18"/>
      <c r="I20" s="18"/>
      <c r="J20" s="18"/>
      <c r="K20" s="22"/>
      <c r="L20" s="74">
        <v>306913</v>
      </c>
      <c r="M20" s="74">
        <v>299927</v>
      </c>
      <c r="N20" s="74">
        <v>289668</v>
      </c>
      <c r="O20" s="74">
        <v>279860</v>
      </c>
      <c r="P20" s="74">
        <v>273929</v>
      </c>
      <c r="Q20" s="22"/>
      <c r="R20" s="22"/>
      <c r="S20" s="22"/>
      <c r="T20" s="22"/>
      <c r="U20" s="22"/>
      <c r="V20" s="22"/>
      <c r="W20" s="18"/>
      <c r="X20" s="18"/>
    </row>
    <row r="21" spans="1:24">
      <c r="A21" s="8">
        <v>2</v>
      </c>
      <c r="B21" s="18"/>
      <c r="C21" s="18"/>
      <c r="D21" s="56" t="s">
        <v>49</v>
      </c>
      <c r="E21" s="47" t="str">
        <f t="shared" si="3"/>
        <v>Unmetered wastewater-only customer</v>
      </c>
      <c r="F21" s="19"/>
      <c r="G21" s="18"/>
      <c r="H21" s="18"/>
      <c r="I21" s="18"/>
      <c r="J21" s="18"/>
      <c r="K21" s="22"/>
      <c r="L21" s="38">
        <v>34683</v>
      </c>
      <c r="M21" s="38">
        <v>33391</v>
      </c>
      <c r="N21" s="38">
        <v>32775</v>
      </c>
      <c r="O21" s="38">
        <v>31680.919403295065</v>
      </c>
      <c r="P21" s="38">
        <v>30806</v>
      </c>
      <c r="Q21" s="22"/>
      <c r="R21" s="22"/>
      <c r="S21" s="22"/>
      <c r="T21" s="22"/>
      <c r="U21" s="22"/>
      <c r="V21" s="22"/>
      <c r="W21" s="18"/>
      <c r="X21" s="18"/>
    </row>
    <row r="22" spans="1:24">
      <c r="A22" s="8">
        <v>3</v>
      </c>
      <c r="B22" s="18"/>
      <c r="C22" s="18"/>
      <c r="D22" s="56" t="s">
        <v>49</v>
      </c>
      <c r="E22" s="47" t="str">
        <f t="shared" si="3"/>
        <v>Unmetered water and wastewater customer</v>
      </c>
      <c r="F22" s="19"/>
      <c r="G22" s="18"/>
      <c r="H22" s="18"/>
      <c r="I22" s="18"/>
      <c r="J22" s="18"/>
      <c r="K22" s="22"/>
      <c r="L22" s="38">
        <v>720347</v>
      </c>
      <c r="M22" s="38">
        <v>709864</v>
      </c>
      <c r="N22" s="38">
        <v>692246</v>
      </c>
      <c r="O22" s="38">
        <v>669910</v>
      </c>
      <c r="P22" s="38">
        <v>657680</v>
      </c>
      <c r="Q22" s="22"/>
      <c r="R22" s="22"/>
      <c r="S22" s="22"/>
      <c r="T22" s="22"/>
      <c r="U22" s="22"/>
      <c r="V22" s="22"/>
      <c r="W22" s="18"/>
      <c r="X22" s="18"/>
    </row>
    <row r="23" spans="1:24">
      <c r="A23" s="8">
        <v>4</v>
      </c>
      <c r="B23" s="18"/>
      <c r="C23" s="18"/>
      <c r="D23" s="56" t="s">
        <v>49</v>
      </c>
      <c r="E23" s="47" t="str">
        <f t="shared" si="3"/>
        <v>Metered water-only customer</v>
      </c>
      <c r="F23" s="19"/>
      <c r="G23" s="18"/>
      <c r="H23" s="18"/>
      <c r="I23" s="18"/>
      <c r="J23" s="18"/>
      <c r="K23" s="22"/>
      <c r="L23" s="38">
        <v>426488</v>
      </c>
      <c r="M23" s="38">
        <v>439887</v>
      </c>
      <c r="N23" s="38">
        <v>453445</v>
      </c>
      <c r="O23" s="38">
        <v>467872.83979070367</v>
      </c>
      <c r="P23" s="38">
        <v>503436</v>
      </c>
      <c r="Q23" s="22"/>
      <c r="R23" s="22"/>
      <c r="S23" s="22"/>
      <c r="T23" s="22"/>
      <c r="U23" s="22"/>
      <c r="V23" s="22"/>
      <c r="W23" s="18"/>
      <c r="X23" s="18"/>
    </row>
    <row r="24" spans="1:24">
      <c r="A24" s="8">
        <v>5</v>
      </c>
      <c r="B24" s="18"/>
      <c r="C24" s="18"/>
      <c r="D24" s="56" t="s">
        <v>49</v>
      </c>
      <c r="E24" s="47" t="str">
        <f t="shared" si="3"/>
        <v>Metered wastewater-only customer</v>
      </c>
      <c r="F24" s="19"/>
      <c r="G24" s="18"/>
      <c r="H24" s="18"/>
      <c r="I24" s="18"/>
      <c r="J24" s="18"/>
      <c r="K24" s="22"/>
      <c r="L24" s="38">
        <v>30923</v>
      </c>
      <c r="M24" s="38">
        <v>32700</v>
      </c>
      <c r="N24" s="38">
        <v>33097</v>
      </c>
      <c r="O24" s="38">
        <v>34663.186391693707</v>
      </c>
      <c r="P24" s="38">
        <v>39317</v>
      </c>
      <c r="Q24" s="22"/>
      <c r="R24" s="22"/>
      <c r="S24" s="22"/>
      <c r="T24" s="22"/>
      <c r="U24" s="22"/>
      <c r="V24" s="22"/>
      <c r="W24" s="18"/>
      <c r="X24" s="18"/>
    </row>
    <row r="25" spans="1:24">
      <c r="A25" s="8">
        <v>6</v>
      </c>
      <c r="B25" s="18"/>
      <c r="C25" s="18"/>
      <c r="D25" s="56" t="s">
        <v>49</v>
      </c>
      <c r="E25" s="47" t="str">
        <f t="shared" si="3"/>
        <v>Meterered water and wastewater customer</v>
      </c>
      <c r="F25" s="19"/>
      <c r="G25" s="18"/>
      <c r="H25" s="18"/>
      <c r="I25" s="18"/>
      <c r="J25" s="18"/>
      <c r="K25" s="22"/>
      <c r="L25" s="38">
        <v>343438</v>
      </c>
      <c r="M25" s="38">
        <v>362757</v>
      </c>
      <c r="N25" s="38">
        <v>382262</v>
      </c>
      <c r="O25" s="38">
        <v>406809.06212196208</v>
      </c>
      <c r="P25" s="38">
        <v>425523</v>
      </c>
      <c r="Q25" s="22"/>
      <c r="R25" s="22"/>
      <c r="S25" s="22"/>
      <c r="T25" s="22"/>
      <c r="U25" s="22"/>
      <c r="V25" s="22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40"/>
      <c r="M26" s="40"/>
      <c r="N26" s="40"/>
      <c r="O26" s="40"/>
      <c r="P26" s="40"/>
      <c r="Q26" s="25" t="s">
        <v>41</v>
      </c>
      <c r="R26" s="22"/>
      <c r="S26" s="22"/>
      <c r="T26" s="22"/>
      <c r="U26" s="22"/>
      <c r="V26" s="22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9"/>
      <c r="M27" s="39"/>
      <c r="N27" s="39"/>
      <c r="O27" s="39"/>
      <c r="P27" s="39"/>
      <c r="Q27" s="18"/>
      <c r="R27" s="22"/>
      <c r="S27" s="22"/>
      <c r="T27" s="22"/>
      <c r="U27" s="22"/>
      <c r="V27" s="22"/>
      <c r="W27" s="18"/>
      <c r="X27" s="18"/>
    </row>
    <row r="28" spans="1:24">
      <c r="A28" s="8">
        <v>1</v>
      </c>
      <c r="B28" s="18"/>
      <c r="C28" s="18"/>
      <c r="D28" s="56" t="s">
        <v>49</v>
      </c>
      <c r="E28" s="47" t="str">
        <f t="shared" ref="E28:E33" si="4">INDEX(Customer.List,A28)</f>
        <v>Unmetered water-only customer</v>
      </c>
      <c r="F28" s="19"/>
      <c r="G28" s="18"/>
      <c r="H28" s="18"/>
      <c r="I28" s="18"/>
      <c r="J28" s="18"/>
      <c r="K28" s="18"/>
      <c r="L28" s="76">
        <v>309704</v>
      </c>
      <c r="M28" s="76">
        <v>300566</v>
      </c>
      <c r="N28" s="76">
        <v>291119</v>
      </c>
      <c r="O28" s="76">
        <v>281743</v>
      </c>
      <c r="P28" s="74">
        <v>273929</v>
      </c>
      <c r="Q28" s="95"/>
      <c r="R28" s="22"/>
      <c r="S28" s="22"/>
      <c r="T28" s="22"/>
      <c r="U28" s="22"/>
      <c r="V28" s="22"/>
      <c r="W28" s="94"/>
      <c r="X28" s="18"/>
    </row>
    <row r="29" spans="1:24">
      <c r="A29" s="8">
        <v>2</v>
      </c>
      <c r="B29" s="18"/>
      <c r="C29" s="18"/>
      <c r="D29" s="56" t="s">
        <v>49</v>
      </c>
      <c r="E29" s="47" t="str">
        <f t="shared" si="4"/>
        <v>Unmetered wastewater-only customer</v>
      </c>
      <c r="F29" s="19"/>
      <c r="G29" s="18"/>
      <c r="H29" s="18"/>
      <c r="I29" s="18"/>
      <c r="J29" s="18"/>
      <c r="K29" s="18"/>
      <c r="L29" s="38">
        <v>33780</v>
      </c>
      <c r="M29" s="38">
        <v>33590</v>
      </c>
      <c r="N29" s="38">
        <v>32777</v>
      </c>
      <c r="O29" s="38">
        <v>29460</v>
      </c>
      <c r="P29" s="38">
        <v>30806</v>
      </c>
      <c r="Q29" s="95"/>
      <c r="R29" s="22"/>
      <c r="S29" s="22"/>
      <c r="T29" s="22"/>
      <c r="U29" s="22"/>
      <c r="V29" s="22"/>
      <c r="W29" s="94"/>
      <c r="X29" s="18"/>
    </row>
    <row r="30" spans="1:24">
      <c r="A30" s="8">
        <v>3</v>
      </c>
      <c r="B30" s="18"/>
      <c r="C30" s="18"/>
      <c r="D30" s="56" t="s">
        <v>49</v>
      </c>
      <c r="E30" s="47" t="str">
        <f t="shared" si="4"/>
        <v>Unmetered water and wastewater customer</v>
      </c>
      <c r="F30" s="19"/>
      <c r="G30" s="18"/>
      <c r="H30" s="18"/>
      <c r="I30" s="18"/>
      <c r="J30" s="18"/>
      <c r="K30" s="18"/>
      <c r="L30" s="38">
        <v>720499</v>
      </c>
      <c r="M30" s="38">
        <v>703913</v>
      </c>
      <c r="N30" s="38">
        <v>686371</v>
      </c>
      <c r="O30" s="38">
        <v>673931</v>
      </c>
      <c r="P30" s="38">
        <v>657680</v>
      </c>
      <c r="Q30" s="95"/>
      <c r="R30" s="22"/>
      <c r="S30" s="22"/>
      <c r="T30" s="22"/>
      <c r="U30" s="22"/>
      <c r="V30" s="22"/>
      <c r="W30" s="94"/>
      <c r="X30" s="18"/>
    </row>
    <row r="31" spans="1:24">
      <c r="A31" s="8">
        <v>4</v>
      </c>
      <c r="B31" s="18"/>
      <c r="C31" s="18"/>
      <c r="D31" s="56" t="s">
        <v>49</v>
      </c>
      <c r="E31" s="47" t="str">
        <f t="shared" si="4"/>
        <v>Metered water-only customer</v>
      </c>
      <c r="F31" s="19"/>
      <c r="G31" s="18"/>
      <c r="H31" s="18"/>
      <c r="I31" s="18"/>
      <c r="K31" s="18"/>
      <c r="L31" s="38">
        <v>424067</v>
      </c>
      <c r="M31" s="38">
        <v>436901</v>
      </c>
      <c r="N31" s="38">
        <v>450182</v>
      </c>
      <c r="O31" s="38">
        <v>483820</v>
      </c>
      <c r="P31" s="38">
        <v>503436</v>
      </c>
      <c r="Q31" s="95"/>
      <c r="R31" s="22"/>
      <c r="S31" s="22"/>
      <c r="T31" s="22"/>
      <c r="U31" s="22"/>
      <c r="V31" s="22"/>
      <c r="W31" s="94"/>
      <c r="X31" s="18"/>
    </row>
    <row r="32" spans="1:24">
      <c r="A32" s="8">
        <v>5</v>
      </c>
      <c r="B32" s="18"/>
      <c r="C32" s="18"/>
      <c r="D32" s="56" t="s">
        <v>49</v>
      </c>
      <c r="E32" s="47" t="str">
        <f t="shared" si="4"/>
        <v>Metered wastewater-only customer</v>
      </c>
      <c r="F32" s="19"/>
      <c r="G32" s="18"/>
      <c r="H32" s="18"/>
      <c r="I32" s="18"/>
      <c r="J32" s="18"/>
      <c r="K32" s="18"/>
      <c r="L32" s="38">
        <v>31498</v>
      </c>
      <c r="M32" s="38">
        <v>32275</v>
      </c>
      <c r="N32" s="38">
        <v>33038</v>
      </c>
      <c r="O32" s="38">
        <v>37326</v>
      </c>
      <c r="P32" s="38">
        <v>39317</v>
      </c>
      <c r="Q32" s="95"/>
      <c r="R32" s="22"/>
      <c r="S32" s="22"/>
      <c r="T32" s="22"/>
      <c r="U32" s="22"/>
      <c r="V32" s="22"/>
      <c r="W32" s="94"/>
      <c r="X32" s="18"/>
    </row>
    <row r="33" spans="1:24">
      <c r="A33" s="8">
        <v>6</v>
      </c>
      <c r="B33" s="18"/>
      <c r="C33" s="18"/>
      <c r="D33" s="56" t="s">
        <v>49</v>
      </c>
      <c r="E33" s="47" t="str">
        <f t="shared" si="4"/>
        <v>Meterered water and wastewater customer</v>
      </c>
      <c r="F33" s="19"/>
      <c r="G33" s="18"/>
      <c r="H33" s="18"/>
      <c r="I33" s="18"/>
      <c r="J33" s="18"/>
      <c r="K33" s="18"/>
      <c r="L33" s="38">
        <v>341115</v>
      </c>
      <c r="M33" s="38">
        <v>361835</v>
      </c>
      <c r="N33" s="38">
        <v>385005</v>
      </c>
      <c r="O33" s="38">
        <v>403952</v>
      </c>
      <c r="P33" s="38">
        <v>425523</v>
      </c>
      <c r="Q33" s="95"/>
      <c r="R33" s="22"/>
      <c r="S33" s="22"/>
      <c r="T33" s="22"/>
      <c r="U33" s="22"/>
      <c r="V33" s="22"/>
      <c r="W33" s="94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L34" s="40"/>
      <c r="M34" s="40"/>
      <c r="N34" s="40"/>
      <c r="O34" s="40"/>
      <c r="P34" s="40"/>
      <c r="Q34" s="25" t="s">
        <v>30</v>
      </c>
      <c r="R34" s="22"/>
      <c r="S34" s="22"/>
      <c r="T34" s="22"/>
      <c r="U34" s="22"/>
      <c r="V34" s="22"/>
      <c r="W34" s="18"/>
      <c r="X34" s="18"/>
    </row>
    <row r="35" spans="1:24">
      <c r="A35" s="18"/>
      <c r="B35" s="18"/>
      <c r="C35" s="87"/>
      <c r="D35" s="18"/>
      <c r="E35" s="36" t="s">
        <v>39</v>
      </c>
      <c r="F35" s="19"/>
      <c r="G35" s="18"/>
      <c r="H35" s="18"/>
      <c r="I35" s="18"/>
      <c r="J35" s="18"/>
      <c r="K35" s="18"/>
      <c r="L35" s="39"/>
      <c r="M35" s="39"/>
      <c r="N35" s="39"/>
      <c r="O35" s="39"/>
      <c r="P35" s="39"/>
      <c r="Q35" s="18"/>
      <c r="R35" s="22"/>
      <c r="S35" s="22"/>
      <c r="T35" s="22"/>
      <c r="U35" s="22"/>
      <c r="V35" s="22"/>
      <c r="W35" s="18"/>
      <c r="X35" s="18"/>
    </row>
    <row r="36" spans="1:24">
      <c r="A36" s="8">
        <v>1</v>
      </c>
      <c r="B36" s="18"/>
      <c r="C36" s="87"/>
      <c r="D36" s="56" t="s">
        <v>50</v>
      </c>
      <c r="E36" s="47" t="str">
        <f t="shared" ref="E36:E41" si="5">INDEX(Customer.List,A36)</f>
        <v>Unmetered water-only customer</v>
      </c>
      <c r="F36" s="61" t="s">
        <v>45</v>
      </c>
      <c r="G36" s="18"/>
      <c r="H36" s="18"/>
      <c r="I36" s="18"/>
      <c r="J36" s="18"/>
      <c r="K36" s="18"/>
      <c r="L36" s="88">
        <v>7.6139999999999999</v>
      </c>
      <c r="M36" s="88">
        <v>7.4580000000000002</v>
      </c>
      <c r="N36" s="88">
        <v>7.390008469632857</v>
      </c>
      <c r="O36" s="92">
        <v>7.0890000000000004</v>
      </c>
      <c r="P36" s="92">
        <v>6.9249999999999998</v>
      </c>
      <c r="Q36" s="96"/>
      <c r="R36" s="22"/>
      <c r="S36" s="22"/>
      <c r="T36" s="22"/>
      <c r="U36" s="22"/>
      <c r="V36" s="22"/>
      <c r="W36" s="95"/>
      <c r="X36" s="18"/>
    </row>
    <row r="37" spans="1:24">
      <c r="A37" s="8">
        <v>2</v>
      </c>
      <c r="B37" s="18"/>
      <c r="C37" s="87"/>
      <c r="D37" s="56" t="s">
        <v>50</v>
      </c>
      <c r="E37" s="47" t="str">
        <f t="shared" si="5"/>
        <v>Unmetered wastewater-only customer</v>
      </c>
      <c r="F37" s="61" t="s">
        <v>45</v>
      </c>
      <c r="G37" s="18"/>
      <c r="H37" s="18"/>
      <c r="I37" s="18"/>
      <c r="J37" s="18"/>
      <c r="K37" s="18"/>
      <c r="L37" s="89">
        <v>0.35099999999999998</v>
      </c>
      <c r="M37" s="89">
        <v>0.40600000000000003</v>
      </c>
      <c r="N37" s="89">
        <v>0.4172364221094399</v>
      </c>
      <c r="O37" s="93">
        <v>0.74099999999999999</v>
      </c>
      <c r="P37" s="93">
        <v>0.77900000000000003</v>
      </c>
      <c r="Q37" s="96"/>
      <c r="R37" s="22"/>
      <c r="S37" s="22"/>
      <c r="T37" s="22"/>
      <c r="U37" s="22"/>
      <c r="V37" s="22"/>
      <c r="W37" s="95"/>
      <c r="X37" s="18"/>
    </row>
    <row r="38" spans="1:24">
      <c r="A38" s="8">
        <v>3</v>
      </c>
      <c r="B38" s="18"/>
      <c r="C38" s="87"/>
      <c r="D38" s="56" t="s">
        <v>50</v>
      </c>
      <c r="E38" s="47" t="str">
        <f t="shared" si="5"/>
        <v>Unmetered water and wastewater customer</v>
      </c>
      <c r="F38" s="61" t="s">
        <v>45</v>
      </c>
      <c r="G38" s="18"/>
      <c r="H38" s="18"/>
      <c r="I38" s="18"/>
      <c r="J38" s="18"/>
      <c r="K38" s="18"/>
      <c r="L38" s="89">
        <v>23.295999999999999</v>
      </c>
      <c r="M38" s="89">
        <v>23.259</v>
      </c>
      <c r="N38" s="89">
        <v>22.802022189385475</v>
      </c>
      <c r="O38" s="93">
        <v>22.036999999999999</v>
      </c>
      <c r="P38" s="93">
        <v>21.61</v>
      </c>
      <c r="Q38" s="96"/>
      <c r="R38" s="22"/>
      <c r="S38" s="22"/>
      <c r="T38" s="22"/>
      <c r="U38" s="22"/>
      <c r="V38" s="22"/>
      <c r="W38" s="95"/>
      <c r="X38" s="18"/>
    </row>
    <row r="39" spans="1:24">
      <c r="A39" s="8">
        <v>4</v>
      </c>
      <c r="B39" s="18"/>
      <c r="C39" s="87"/>
      <c r="D39" s="56" t="s">
        <v>50</v>
      </c>
      <c r="E39" s="47" t="str">
        <f t="shared" si="5"/>
        <v>Metered water-only customer</v>
      </c>
      <c r="F39" s="61" t="s">
        <v>45</v>
      </c>
      <c r="G39" s="18"/>
      <c r="H39" s="18"/>
      <c r="I39" s="18"/>
      <c r="K39" s="18"/>
      <c r="L39" s="89">
        <v>11.973000000000001</v>
      </c>
      <c r="M39" s="89">
        <v>12.13</v>
      </c>
      <c r="N39" s="89">
        <v>12.263712446622565</v>
      </c>
      <c r="O39" s="93">
        <v>13.61</v>
      </c>
      <c r="P39" s="93">
        <v>14.227</v>
      </c>
      <c r="Q39" s="96"/>
      <c r="R39" s="22"/>
      <c r="S39" s="22"/>
      <c r="T39" s="22"/>
      <c r="U39" s="22"/>
      <c r="V39" s="22"/>
      <c r="W39" s="95"/>
      <c r="X39" s="18"/>
    </row>
    <row r="40" spans="1:24">
      <c r="A40" s="8">
        <v>5</v>
      </c>
      <c r="B40" s="18"/>
      <c r="C40" s="87"/>
      <c r="D40" s="56" t="s">
        <v>50</v>
      </c>
      <c r="E40" s="47" t="str">
        <f t="shared" si="5"/>
        <v>Metered wastewater-only customer</v>
      </c>
      <c r="F40" s="61" t="s">
        <v>45</v>
      </c>
      <c r="G40" s="18"/>
      <c r="H40" s="18"/>
      <c r="I40" s="18"/>
      <c r="J40" s="18"/>
      <c r="K40" s="18"/>
      <c r="L40" s="89">
        <v>0.42199999999999999</v>
      </c>
      <c r="M40" s="89">
        <v>0.48899999999999999</v>
      </c>
      <c r="N40" s="89">
        <v>0.44489729325559529</v>
      </c>
      <c r="O40" s="93">
        <v>1.05</v>
      </c>
      <c r="P40" s="93">
        <v>1.1120000000000001</v>
      </c>
      <c r="Q40" s="96"/>
      <c r="R40" s="22"/>
      <c r="S40" s="22"/>
      <c r="T40" s="22"/>
      <c r="U40" s="22"/>
      <c r="V40" s="22"/>
      <c r="W40" s="95"/>
      <c r="X40" s="18"/>
    </row>
    <row r="41" spans="1:24">
      <c r="A41" s="8">
        <v>6</v>
      </c>
      <c r="B41" s="18"/>
      <c r="C41" s="87"/>
      <c r="D41" s="56" t="s">
        <v>50</v>
      </c>
      <c r="E41" s="47" t="str">
        <f t="shared" si="5"/>
        <v>Meterered water and wastewater customer</v>
      </c>
      <c r="F41" s="61" t="s">
        <v>45</v>
      </c>
      <c r="G41" s="18"/>
      <c r="H41" s="18"/>
      <c r="I41" s="18"/>
      <c r="J41" s="18"/>
      <c r="K41" s="18"/>
      <c r="L41" s="89">
        <v>13.484999999999999</v>
      </c>
      <c r="M41" s="89">
        <v>14.209</v>
      </c>
      <c r="N41" s="89">
        <v>15.457556195100251</v>
      </c>
      <c r="O41" s="93">
        <v>15.612</v>
      </c>
      <c r="P41" s="93">
        <v>16.518999999999998</v>
      </c>
      <c r="Q41" s="96"/>
      <c r="R41" s="22"/>
      <c r="S41" s="22"/>
      <c r="T41" s="22"/>
      <c r="U41" s="22"/>
      <c r="V41" s="22"/>
      <c r="W41" s="95"/>
      <c r="X41" s="18"/>
    </row>
    <row r="42" spans="1:24">
      <c r="A42" s="18"/>
      <c r="B42" s="18"/>
      <c r="C42" s="87"/>
      <c r="D42" s="18"/>
      <c r="F42" s="19"/>
      <c r="G42" s="18"/>
      <c r="H42" s="18"/>
      <c r="I42" s="18"/>
      <c r="J42" s="18"/>
      <c r="K42" s="18"/>
      <c r="L42" s="40"/>
      <c r="M42" s="22"/>
      <c r="N42" s="22"/>
      <c r="O42" s="22"/>
      <c r="P42" s="22"/>
      <c r="Q42" s="25" t="s">
        <v>32</v>
      </c>
      <c r="R42" s="22"/>
      <c r="S42" s="22"/>
      <c r="T42" s="22"/>
      <c r="U42" s="22"/>
      <c r="V42" s="22"/>
      <c r="W42" s="18"/>
      <c r="X42" s="18"/>
    </row>
    <row r="43" spans="1:24">
      <c r="A43" s="18"/>
      <c r="B43" s="18"/>
      <c r="C43" s="87"/>
      <c r="D43" s="18"/>
      <c r="E43" s="36" t="s">
        <v>81</v>
      </c>
      <c r="F43" s="19"/>
      <c r="G43" s="18"/>
      <c r="H43" s="18"/>
      <c r="I43" s="18"/>
      <c r="J43" s="18"/>
      <c r="K43" s="18"/>
      <c r="L43" s="39"/>
      <c r="M43" s="39"/>
      <c r="N43" s="39"/>
      <c r="O43" s="39"/>
      <c r="P43" s="39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87"/>
      <c r="D44" s="56" t="s">
        <v>50</v>
      </c>
      <c r="E44" s="47" t="str">
        <f t="shared" ref="E44:E49" si="6">INDEX(Customer.List,A44)</f>
        <v>Unmetered water-only customer</v>
      </c>
      <c r="F44" s="61" t="s">
        <v>45</v>
      </c>
      <c r="G44" s="18"/>
      <c r="H44" s="18"/>
      <c r="I44" s="18"/>
      <c r="J44" s="18"/>
      <c r="K44" s="18"/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87"/>
      <c r="D45" s="56" t="s">
        <v>50</v>
      </c>
      <c r="E45" s="47" t="str">
        <f t="shared" si="6"/>
        <v>Unmetered wastewater-only customer</v>
      </c>
      <c r="F45" s="61" t="s">
        <v>45</v>
      </c>
      <c r="G45" s="18"/>
      <c r="H45" s="18"/>
      <c r="I45" s="18"/>
      <c r="J45" s="18"/>
      <c r="K45" s="18"/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87"/>
      <c r="D46" s="56" t="s">
        <v>50</v>
      </c>
      <c r="E46" s="47" t="str">
        <f t="shared" si="6"/>
        <v>Unmetered water and wastewater customer</v>
      </c>
      <c r="F46" s="61" t="s">
        <v>45</v>
      </c>
      <c r="G46" s="18"/>
      <c r="H46" s="18"/>
      <c r="I46" s="18"/>
      <c r="J46" s="18"/>
      <c r="K46" s="18"/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87"/>
      <c r="D47" s="56" t="s">
        <v>50</v>
      </c>
      <c r="E47" s="47" t="str">
        <f t="shared" si="6"/>
        <v>Metered water-only customer</v>
      </c>
      <c r="F47" s="61" t="s">
        <v>45</v>
      </c>
      <c r="G47" s="18"/>
      <c r="H47" s="18"/>
      <c r="I47" s="18"/>
      <c r="K47" s="18"/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87"/>
      <c r="D48" s="56" t="s">
        <v>50</v>
      </c>
      <c r="E48" s="47" t="str">
        <f t="shared" si="6"/>
        <v>Metered wastewater-only customer</v>
      </c>
      <c r="F48" s="61" t="s">
        <v>45</v>
      </c>
      <c r="G48" s="18"/>
      <c r="H48" s="18"/>
      <c r="I48" s="18"/>
      <c r="J48" s="18"/>
      <c r="K48" s="18"/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87"/>
      <c r="D49" s="56" t="s">
        <v>50</v>
      </c>
      <c r="E49" s="47" t="str">
        <f t="shared" si="6"/>
        <v>Meterered water and wastewater customer</v>
      </c>
      <c r="F49" s="61" t="s">
        <v>45</v>
      </c>
      <c r="G49" s="18"/>
      <c r="H49" s="18"/>
      <c r="I49" s="18"/>
      <c r="J49" s="18"/>
      <c r="K49" s="18"/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82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84</v>
      </c>
      <c r="F51" s="19"/>
      <c r="G51" s="18"/>
      <c r="H51" s="18"/>
      <c r="I51" s="18"/>
      <c r="J51" s="18"/>
      <c r="K51" s="18"/>
      <c r="L51" s="39"/>
      <c r="M51" s="39"/>
      <c r="N51" s="39"/>
      <c r="O51" s="39"/>
      <c r="P51" s="39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6" t="s">
        <v>50</v>
      </c>
      <c r="E52" s="47" t="str">
        <f t="shared" ref="E52:E57" si="7">INDEX(Customer.List,A52)</f>
        <v>Unmetered water-only customer</v>
      </c>
      <c r="F52" s="61" t="s">
        <v>45</v>
      </c>
      <c r="G52" s="18"/>
      <c r="H52" s="18"/>
      <c r="I52" s="18"/>
      <c r="J52" s="18"/>
      <c r="K52" s="18"/>
      <c r="L52" s="90">
        <f>L36+L44</f>
        <v>7.6139999999999999</v>
      </c>
      <c r="M52" s="90">
        <f t="shared" ref="M52:P52" si="8">M36+M44</f>
        <v>7.4580000000000002</v>
      </c>
      <c r="N52" s="90">
        <f t="shared" si="8"/>
        <v>7.390008469632857</v>
      </c>
      <c r="O52" s="90">
        <f t="shared" si="8"/>
        <v>7.0890000000000004</v>
      </c>
      <c r="P52" s="90">
        <f t="shared" si="8"/>
        <v>6.9249999999999998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6" t="s">
        <v>50</v>
      </c>
      <c r="E53" s="47" t="str">
        <f t="shared" si="7"/>
        <v>Unmetered wastewater-only customer</v>
      </c>
      <c r="F53" s="61" t="s">
        <v>45</v>
      </c>
      <c r="G53" s="18"/>
      <c r="H53" s="18"/>
      <c r="I53" s="18"/>
      <c r="J53" s="18"/>
      <c r="K53" s="18"/>
      <c r="L53" s="90">
        <f t="shared" ref="L53:P57" si="9">L37+L45</f>
        <v>0.35099999999999998</v>
      </c>
      <c r="M53" s="90">
        <f t="shared" si="9"/>
        <v>0.40600000000000003</v>
      </c>
      <c r="N53" s="90">
        <f t="shared" si="9"/>
        <v>0.4172364221094399</v>
      </c>
      <c r="O53" s="90">
        <f t="shared" si="9"/>
        <v>0.74099999999999999</v>
      </c>
      <c r="P53" s="90">
        <f t="shared" si="9"/>
        <v>0.77900000000000003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6" t="s">
        <v>50</v>
      </c>
      <c r="E54" s="47" t="str">
        <f t="shared" si="7"/>
        <v>Unmetered water and wastewater customer</v>
      </c>
      <c r="F54" s="61" t="s">
        <v>45</v>
      </c>
      <c r="G54" s="18"/>
      <c r="H54" s="18"/>
      <c r="I54" s="18"/>
      <c r="J54" s="18"/>
      <c r="K54" s="18"/>
      <c r="L54" s="90">
        <f t="shared" si="9"/>
        <v>23.295999999999999</v>
      </c>
      <c r="M54" s="90">
        <f t="shared" si="9"/>
        <v>23.259</v>
      </c>
      <c r="N54" s="90">
        <f t="shared" si="9"/>
        <v>22.802022189385475</v>
      </c>
      <c r="O54" s="90">
        <f t="shared" si="9"/>
        <v>22.036999999999999</v>
      </c>
      <c r="P54" s="90">
        <f t="shared" si="9"/>
        <v>21.61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6" t="s">
        <v>50</v>
      </c>
      <c r="E55" s="47" t="str">
        <f t="shared" si="7"/>
        <v>Metered water-only customer</v>
      </c>
      <c r="F55" s="61" t="s">
        <v>45</v>
      </c>
      <c r="G55" s="18"/>
      <c r="H55" s="18"/>
      <c r="I55" s="18"/>
      <c r="K55" s="18"/>
      <c r="L55" s="90">
        <f t="shared" si="9"/>
        <v>11.973000000000001</v>
      </c>
      <c r="M55" s="90">
        <f t="shared" si="9"/>
        <v>12.13</v>
      </c>
      <c r="N55" s="90">
        <f t="shared" si="9"/>
        <v>12.263712446622565</v>
      </c>
      <c r="O55" s="90">
        <f t="shared" si="9"/>
        <v>13.61</v>
      </c>
      <c r="P55" s="90">
        <f t="shared" si="9"/>
        <v>14.227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6" t="s">
        <v>50</v>
      </c>
      <c r="E56" s="47" t="str">
        <f t="shared" si="7"/>
        <v>Metered wastewater-only customer</v>
      </c>
      <c r="F56" s="61" t="s">
        <v>45</v>
      </c>
      <c r="G56" s="18"/>
      <c r="H56" s="18"/>
      <c r="I56" s="18"/>
      <c r="J56" s="18"/>
      <c r="K56" s="18"/>
      <c r="L56" s="90">
        <f t="shared" si="9"/>
        <v>0.42199999999999999</v>
      </c>
      <c r="M56" s="90">
        <f t="shared" si="9"/>
        <v>0.48899999999999999</v>
      </c>
      <c r="N56" s="90">
        <f t="shared" si="9"/>
        <v>0.44489729325559529</v>
      </c>
      <c r="O56" s="90">
        <f t="shared" si="9"/>
        <v>1.05</v>
      </c>
      <c r="P56" s="90">
        <f t="shared" si="9"/>
        <v>1.1120000000000001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6" t="s">
        <v>50</v>
      </c>
      <c r="E57" s="47" t="str">
        <f t="shared" si="7"/>
        <v>Meterered water and wastewater customer</v>
      </c>
      <c r="F57" s="61" t="s">
        <v>45</v>
      </c>
      <c r="G57" s="18"/>
      <c r="H57" s="18"/>
      <c r="I57" s="18"/>
      <c r="J57" s="18"/>
      <c r="K57" s="18"/>
      <c r="L57" s="90">
        <f t="shared" si="9"/>
        <v>13.484999999999999</v>
      </c>
      <c r="M57" s="90">
        <f t="shared" si="9"/>
        <v>14.209</v>
      </c>
      <c r="N57" s="90">
        <f t="shared" si="9"/>
        <v>15.457556195100251</v>
      </c>
      <c r="O57" s="90">
        <f t="shared" si="9"/>
        <v>15.612</v>
      </c>
      <c r="P57" s="90">
        <f t="shared" si="9"/>
        <v>16.518999999999998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40"/>
      <c r="M58" s="40"/>
      <c r="N58" s="40"/>
      <c r="O58" s="40"/>
      <c r="P58" s="40"/>
      <c r="Q58" s="25" t="s">
        <v>83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 ht="15">
      <c r="A60" s="9"/>
      <c r="B60" s="13"/>
      <c r="C60" s="13"/>
      <c r="D60" s="32"/>
      <c r="E60" s="10" t="s">
        <v>29</v>
      </c>
      <c r="F60" s="60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73</v>
      </c>
      <c r="E63" s="47" t="str">
        <f t="shared" ref="E63:E68" si="10">INDEX(Customer.List,A63)</f>
        <v>Unmetered water-only customer</v>
      </c>
      <c r="F63" s="19"/>
      <c r="G63" s="18"/>
      <c r="H63" s="18"/>
      <c r="I63" s="18"/>
      <c r="J63" s="18"/>
      <c r="K63" s="22"/>
      <c r="L63" s="75">
        <v>24.6</v>
      </c>
      <c r="M63" s="75">
        <v>24.87</v>
      </c>
      <c r="N63" s="75">
        <v>25.03</v>
      </c>
      <c r="O63" s="75">
        <v>25.16</v>
      </c>
      <c r="P63" s="75">
        <v>25.28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73</v>
      </c>
      <c r="E64" s="47" t="str">
        <f t="shared" si="10"/>
        <v>Unmetered wastewater-only customer</v>
      </c>
      <c r="F64" s="19"/>
      <c r="G64" s="18"/>
      <c r="H64" s="18"/>
      <c r="I64" s="18"/>
      <c r="J64" s="18"/>
      <c r="K64" s="22"/>
      <c r="L64" s="44">
        <v>24.6</v>
      </c>
      <c r="M64" s="44">
        <v>24.87</v>
      </c>
      <c r="N64" s="44">
        <v>25.03</v>
      </c>
      <c r="O64" s="44">
        <v>25.16</v>
      </c>
      <c r="P64" s="44">
        <v>25.28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73</v>
      </c>
      <c r="E65" s="47" t="str">
        <f t="shared" si="10"/>
        <v>Unmetered water and wastewater customer</v>
      </c>
      <c r="F65" s="19"/>
      <c r="G65" s="18"/>
      <c r="H65" s="18"/>
      <c r="I65" s="18"/>
      <c r="J65" s="18"/>
      <c r="K65" s="22"/>
      <c r="L65" s="44">
        <v>31.97</v>
      </c>
      <c r="M65" s="44">
        <v>32.33</v>
      </c>
      <c r="N65" s="44">
        <v>32.53</v>
      </c>
      <c r="O65" s="44">
        <v>32.700000000000003</v>
      </c>
      <c r="P65" s="44">
        <v>32.86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73</v>
      </c>
      <c r="E66" s="47" t="str">
        <f t="shared" si="10"/>
        <v>Metered water-only customer</v>
      </c>
      <c r="F66" s="64"/>
      <c r="G66" s="18"/>
      <c r="H66" s="18"/>
      <c r="I66" s="18"/>
      <c r="J66" s="18"/>
      <c r="K66" s="22"/>
      <c r="L66" s="44">
        <v>27.55</v>
      </c>
      <c r="M66" s="44">
        <v>27.82</v>
      </c>
      <c r="N66" s="44">
        <v>27.99</v>
      </c>
      <c r="O66" s="44">
        <v>28.13</v>
      </c>
      <c r="P66" s="44">
        <v>28.26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73</v>
      </c>
      <c r="E67" s="47" t="str">
        <f t="shared" si="10"/>
        <v>Metered wastewater-only customer</v>
      </c>
      <c r="F67" s="19"/>
      <c r="G67" s="18"/>
      <c r="H67" s="18"/>
      <c r="I67" s="18"/>
      <c r="J67" s="18"/>
      <c r="K67" s="22"/>
      <c r="L67" s="44">
        <v>27.56</v>
      </c>
      <c r="M67" s="44">
        <v>27.82</v>
      </c>
      <c r="N67" s="44">
        <v>27.98</v>
      </c>
      <c r="O67" s="44">
        <v>28.13</v>
      </c>
      <c r="P67" s="44">
        <v>28.27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73</v>
      </c>
      <c r="E68" s="47" t="str">
        <f t="shared" si="10"/>
        <v>Meterered water and wastewater customer</v>
      </c>
      <c r="F68" s="19"/>
      <c r="G68" s="18"/>
      <c r="H68" s="18"/>
      <c r="I68" s="18"/>
      <c r="J68" s="18"/>
      <c r="K68" s="22"/>
      <c r="L68" s="44">
        <v>37.880000000000003</v>
      </c>
      <c r="M68" s="44">
        <v>38.24</v>
      </c>
      <c r="N68" s="44">
        <v>38.46</v>
      </c>
      <c r="O68" s="44">
        <v>38.65</v>
      </c>
      <c r="P68" s="44">
        <v>38.82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 ht="15">
      <c r="A70" s="9"/>
      <c r="B70" s="13"/>
      <c r="C70" s="13"/>
      <c r="D70" s="32"/>
      <c r="E70" s="10" t="s">
        <v>69</v>
      </c>
      <c r="F70" s="60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6" t="s">
        <v>55</v>
      </c>
      <c r="E72" t="s">
        <v>56</v>
      </c>
      <c r="F72" s="19"/>
      <c r="G72" s="18"/>
      <c r="H72" s="18"/>
      <c r="I72" s="72">
        <v>0.02</v>
      </c>
      <c r="J72" s="25" t="s">
        <v>57</v>
      </c>
      <c r="K72" s="22"/>
      <c r="L72" s="18"/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6" t="s">
        <v>55</v>
      </c>
      <c r="E73" t="s">
        <v>71</v>
      </c>
      <c r="F73" s="19"/>
      <c r="G73" s="18"/>
      <c r="H73" s="18"/>
      <c r="I73" s="72">
        <v>3.5999999999999997E-2</v>
      </c>
      <c r="J73" s="25" t="s">
        <v>70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3.5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3.5" thickBot="1">
      <c r="A75" s="20" t="s">
        <v>19</v>
      </c>
      <c r="B75" s="21"/>
      <c r="C75" s="21"/>
      <c r="D75" s="21"/>
      <c r="E75" s="21"/>
      <c r="F75" s="63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/>
  </sheetData>
  <sheetProtection algorithmName="SHA-512" hashValue="keWUkIjZh2FzanDBq7NsYiXP4ywi9AE+X+GJ9ClbdM2hG9tWyPzE6hnfX6d1TRy6Z4NaFJ9zNb5jcw11jB46cw==" saltValue="dtiiHgCJUgfKsShjYWPkIg==" spinCount="100000" sheet="1" objects="1" scenarios="1"/>
  <pageMargins left="0.7" right="0.7" top="0.37" bottom="0.31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192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P92" sqref="P92:P94"/>
    </sheetView>
  </sheetViews>
  <sheetFormatPr defaultColWidth="0" defaultRowHeight="12.75" zeroHeight="1"/>
  <cols>
    <col min="1" max="3" width="2.7109375" customWidth="1"/>
    <col min="4" max="4" width="7.5703125" customWidth="1"/>
    <col min="5" max="5" width="44.85546875" customWidth="1"/>
    <col min="6" max="6" width="17.7109375" style="59" bestFit="1" customWidth="1"/>
    <col min="7" max="8" width="2.7109375" customWidth="1"/>
    <col min="9" max="9" width="10" bestFit="1" customWidth="1"/>
    <col min="10" max="10" width="10" customWidth="1"/>
    <col min="11" max="11" width="10" bestFit="1" customWidth="1"/>
    <col min="12" max="12" width="12.140625" bestFit="1" customWidth="1"/>
    <col min="13" max="13" width="12.28515625" bestFit="1" customWidth="1"/>
    <col min="14" max="14" width="12.7109375" bestFit="1" customWidth="1"/>
    <col min="15" max="16" width="12.28515625" bestFit="1" customWidth="1"/>
    <col min="17" max="18" width="10.42578125" bestFit="1" customWidth="1"/>
    <col min="19" max="21" width="10.85546875" bestFit="1" customWidth="1"/>
    <col min="22" max="22" width="4.7109375" customWidth="1"/>
    <col min="23" max="23" width="10.85546875" bestFit="1" customWidth="1"/>
    <col min="24" max="24" width="4.7109375" customWidth="1"/>
    <col min="25" max="16384" width="9.140625" hidden="1"/>
  </cols>
  <sheetData>
    <row r="1" spans="1:24" s="2" customFormat="1" ht="33.75">
      <c r="A1" s="29"/>
      <c r="B1" s="29"/>
      <c r="C1" s="29"/>
      <c r="D1" s="29" t="s">
        <v>27</v>
      </c>
      <c r="E1" s="29"/>
      <c r="F1" s="5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81"/>
      <c r="X1" s="29"/>
    </row>
    <row r="2" spans="1:24" s="2" customFormat="1" ht="15">
      <c r="F2" s="19"/>
      <c r="G2" s="18"/>
      <c r="O2" s="18"/>
      <c r="P2" s="18"/>
      <c r="W2"/>
    </row>
    <row r="3" spans="1:24" s="18" customFormat="1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62</v>
      </c>
      <c r="X3" s="25"/>
    </row>
    <row r="4" spans="1:24" s="18" customFormat="1">
      <c r="A4" s="8">
        <v>1</v>
      </c>
      <c r="F4" s="19"/>
      <c r="V4" s="25"/>
      <c r="X4" s="25"/>
    </row>
    <row r="5" spans="1:24" s="18" customFormat="1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7" t="s">
        <v>63</v>
      </c>
    </row>
    <row r="7" spans="1:24"/>
    <row r="8" spans="1:24" s="12" customFormat="1" ht="15">
      <c r="A8" s="9"/>
      <c r="B8" s="13"/>
      <c r="C8" s="13"/>
      <c r="D8" s="32"/>
      <c r="E8" s="10" t="s">
        <v>43</v>
      </c>
      <c r="F8" s="60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51"/>
      <c r="E10" s="14" t="s">
        <v>77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6" t="s">
        <v>49</v>
      </c>
      <c r="E11" s="47" t="str">
        <f t="shared" ref="E11:E16" si="2">INDEX(Customer.List,A11)</f>
        <v>Unmetered water-only customer</v>
      </c>
      <c r="F11" s="19"/>
      <c r="L11" s="45">
        <f t="shared" ref="L11:P16" si="3">INDEX(Actual.Customer.Numbers,$A11,L$6)-INDEX(Forecast.Customer.Numbers,$A11,L$6)</f>
        <v>5392</v>
      </c>
      <c r="M11" s="45">
        <f t="shared" si="3"/>
        <v>8907</v>
      </c>
      <c r="N11" s="45">
        <f t="shared" si="3"/>
        <v>12588</v>
      </c>
      <c r="O11" s="45">
        <f t="shared" si="3"/>
        <v>16333</v>
      </c>
      <c r="P11" s="45">
        <f t="shared" si="3"/>
        <v>21106</v>
      </c>
    </row>
    <row r="12" spans="1:24" s="18" customFormat="1">
      <c r="A12" s="8">
        <v>2</v>
      </c>
      <c r="B12"/>
      <c r="C12"/>
      <c r="D12" s="56" t="s">
        <v>49</v>
      </c>
      <c r="E12" s="47" t="str">
        <f t="shared" si="2"/>
        <v>Unmetered wastewater-only customer</v>
      </c>
      <c r="F12" s="19"/>
      <c r="L12" s="45">
        <f t="shared" si="3"/>
        <v>49</v>
      </c>
      <c r="M12" s="45">
        <f t="shared" si="3"/>
        <v>581</v>
      </c>
      <c r="N12" s="45">
        <f t="shared" si="3"/>
        <v>490</v>
      </c>
      <c r="O12" s="45">
        <f t="shared" si="3"/>
        <v>-2105</v>
      </c>
      <c r="P12" s="45">
        <f t="shared" si="3"/>
        <v>-37</v>
      </c>
    </row>
    <row r="13" spans="1:24" s="18" customFormat="1">
      <c r="A13" s="8">
        <v>3</v>
      </c>
      <c r="B13"/>
      <c r="C13"/>
      <c r="D13" s="56" t="s">
        <v>49</v>
      </c>
      <c r="E13" s="47" t="str">
        <f t="shared" si="2"/>
        <v>Unmetered water and wastewater customer</v>
      </c>
      <c r="F13" s="19"/>
      <c r="L13" s="45">
        <f t="shared" si="3"/>
        <v>-1230</v>
      </c>
      <c r="M13" s="45">
        <f t="shared" si="3"/>
        <v>-2581</v>
      </c>
      <c r="N13" s="45">
        <f t="shared" si="3"/>
        <v>-4888</v>
      </c>
      <c r="O13" s="45">
        <f t="shared" si="3"/>
        <v>-2093</v>
      </c>
      <c r="P13" s="45">
        <f t="shared" si="3"/>
        <v>-3108</v>
      </c>
    </row>
    <row r="14" spans="1:24" s="18" customFormat="1">
      <c r="A14" s="8">
        <v>4</v>
      </c>
      <c r="B14"/>
      <c r="C14"/>
      <c r="D14" s="56" t="s">
        <v>49</v>
      </c>
      <c r="E14" s="47" t="str">
        <f t="shared" si="2"/>
        <v>Metered water-only customer</v>
      </c>
      <c r="F14" s="19"/>
      <c r="L14" s="45">
        <f t="shared" si="3"/>
        <v>-3627</v>
      </c>
      <c r="M14" s="45">
        <f t="shared" si="3"/>
        <v>-7382</v>
      </c>
      <c r="N14" s="45">
        <f t="shared" si="3"/>
        <v>-11219</v>
      </c>
      <c r="O14" s="45">
        <f t="shared" si="3"/>
        <v>5093</v>
      </c>
      <c r="P14" s="45">
        <f>INDEX(Actual.Customer.Numbers,$A14,P$6)-INDEX(Forecast.Customer.Numbers,$A14,P$6)</f>
        <v>7724</v>
      </c>
    </row>
    <row r="15" spans="1:24" s="18" customFormat="1">
      <c r="A15" s="8">
        <v>5</v>
      </c>
      <c r="B15"/>
      <c r="C15"/>
      <c r="D15" s="56" t="s">
        <v>49</v>
      </c>
      <c r="E15" s="47" t="str">
        <f t="shared" si="2"/>
        <v>Metered wastewater-only customer</v>
      </c>
      <c r="F15" s="19"/>
      <c r="L15" s="45">
        <f t="shared" si="3"/>
        <v>-3769</v>
      </c>
      <c r="M15" s="45">
        <f t="shared" si="3"/>
        <v>-5050</v>
      </c>
      <c r="N15" s="45">
        <f t="shared" si="3"/>
        <v>-6358</v>
      </c>
      <c r="O15" s="45">
        <f t="shared" si="3"/>
        <v>-4145</v>
      </c>
      <c r="P15" s="45">
        <f t="shared" si="3"/>
        <v>-4240</v>
      </c>
    </row>
    <row r="16" spans="1:24" s="18" customFormat="1">
      <c r="A16" s="8">
        <v>6</v>
      </c>
      <c r="B16"/>
      <c r="C16"/>
      <c r="D16" s="56" t="s">
        <v>49</v>
      </c>
      <c r="E16" s="47" t="str">
        <f t="shared" si="2"/>
        <v>Meterered water and wastewater customer</v>
      </c>
      <c r="F16" s="19"/>
      <c r="L16" s="45">
        <f t="shared" si="3"/>
        <v>293</v>
      </c>
      <c r="M16" s="45">
        <f t="shared" si="3"/>
        <v>530</v>
      </c>
      <c r="N16" s="45">
        <f t="shared" si="3"/>
        <v>3080</v>
      </c>
      <c r="O16" s="45">
        <f t="shared" si="3"/>
        <v>1372</v>
      </c>
      <c r="P16" s="45">
        <f t="shared" si="3"/>
        <v>2165</v>
      </c>
    </row>
    <row r="17" spans="1:24" s="18" customFormat="1">
      <c r="B17"/>
      <c r="C17"/>
      <c r="D17" s="33"/>
      <c r="E17" s="14" t="s">
        <v>22</v>
      </c>
      <c r="F17" s="19"/>
      <c r="L17" s="48">
        <f>SUM(L11:L16)</f>
        <v>-2892</v>
      </c>
      <c r="M17" s="48">
        <f t="shared" ref="M17:P17" si="4">SUM(M11:M16)</f>
        <v>-4995</v>
      </c>
      <c r="N17" s="48">
        <f t="shared" si="4"/>
        <v>-6307</v>
      </c>
      <c r="O17" s="48">
        <f t="shared" si="4"/>
        <v>14455</v>
      </c>
      <c r="P17" s="48">
        <f t="shared" si="4"/>
        <v>23610</v>
      </c>
      <c r="Q17" s="22"/>
      <c r="R17" s="22"/>
      <c r="S17" s="22"/>
      <c r="T17" s="22"/>
      <c r="U17" s="22"/>
      <c r="W17" s="22"/>
    </row>
    <row r="18" spans="1:24" s="18" customFormat="1">
      <c r="B18"/>
      <c r="C18"/>
      <c r="D18" s="31"/>
      <c r="E18" s="14"/>
      <c r="F18" s="19"/>
      <c r="L18" s="40"/>
      <c r="M18" s="40"/>
      <c r="N18" s="40"/>
      <c r="O18" s="40"/>
      <c r="P18" s="40"/>
      <c r="Q18" s="22"/>
      <c r="R18" s="22"/>
      <c r="S18" s="22"/>
      <c r="T18" s="22"/>
      <c r="U18" s="22"/>
      <c r="W18" s="22"/>
    </row>
    <row r="19" spans="1:24" s="3" customFormat="1">
      <c r="B19"/>
      <c r="C19"/>
      <c r="D19" s="51"/>
      <c r="E19" s="6" t="s">
        <v>78</v>
      </c>
      <c r="F19" s="19"/>
      <c r="L19" s="40"/>
      <c r="M19" s="40"/>
      <c r="N19" s="40"/>
      <c r="O19" s="40"/>
      <c r="P19" s="40"/>
      <c r="Q19" s="22"/>
      <c r="R19" s="22"/>
      <c r="S19" s="22"/>
      <c r="T19" s="22"/>
      <c r="U19" s="22"/>
      <c r="W19" s="22"/>
      <c r="X19" s="18"/>
    </row>
    <row r="20" spans="1:24" s="18" customFormat="1">
      <c r="A20" s="8">
        <v>1</v>
      </c>
      <c r="B20"/>
      <c r="C20"/>
      <c r="D20" s="56" t="s">
        <v>49</v>
      </c>
      <c r="E20" s="47" t="str">
        <f t="shared" ref="E20:E25" si="5">INDEX(Customer.List,A20)</f>
        <v>Unmetered water-only customer</v>
      </c>
      <c r="F20" s="19"/>
      <c r="L20" s="45">
        <f t="shared" ref="L20:P25" si="6">INDEX(Reforecast.Customer.Numbers,$A20,L$6)-INDEX(Forecast.Customer.Numbers,$A20,L$6)</f>
        <v>2601</v>
      </c>
      <c r="M20" s="45">
        <f t="shared" si="6"/>
        <v>8268</v>
      </c>
      <c r="N20" s="45">
        <f t="shared" si="6"/>
        <v>11137</v>
      </c>
      <c r="O20" s="45">
        <f t="shared" si="6"/>
        <v>14450</v>
      </c>
      <c r="P20" s="45">
        <f t="shared" si="6"/>
        <v>21106</v>
      </c>
    </row>
    <row r="21" spans="1:24" s="18" customFormat="1">
      <c r="A21" s="8">
        <v>2</v>
      </c>
      <c r="B21"/>
      <c r="C21"/>
      <c r="D21" s="56" t="s">
        <v>49</v>
      </c>
      <c r="E21" s="47" t="str">
        <f t="shared" si="5"/>
        <v>Unmetered wastewater-only customer</v>
      </c>
      <c r="F21" s="19"/>
      <c r="L21" s="45">
        <f t="shared" si="6"/>
        <v>952</v>
      </c>
      <c r="M21" s="45">
        <f t="shared" si="6"/>
        <v>382</v>
      </c>
      <c r="N21" s="45">
        <f t="shared" si="6"/>
        <v>488</v>
      </c>
      <c r="O21" s="45">
        <f t="shared" si="6"/>
        <v>115.91940329506542</v>
      </c>
      <c r="P21" s="45">
        <f t="shared" si="6"/>
        <v>-37</v>
      </c>
    </row>
    <row r="22" spans="1:24" s="18" customFormat="1">
      <c r="A22" s="8">
        <v>3</v>
      </c>
      <c r="B22"/>
      <c r="C22"/>
      <c r="D22" s="56" t="s">
        <v>49</v>
      </c>
      <c r="E22" s="47" t="str">
        <f t="shared" si="5"/>
        <v>Unmetered water and wastewater customer</v>
      </c>
      <c r="F22" s="19"/>
      <c r="L22" s="45">
        <f t="shared" si="6"/>
        <v>-1382</v>
      </c>
      <c r="M22" s="45">
        <f t="shared" si="6"/>
        <v>3370</v>
      </c>
      <c r="N22" s="45">
        <f t="shared" si="6"/>
        <v>987</v>
      </c>
      <c r="O22" s="45">
        <f t="shared" si="6"/>
        <v>-6114</v>
      </c>
      <c r="P22" s="45">
        <f t="shared" si="6"/>
        <v>-3108</v>
      </c>
    </row>
    <row r="23" spans="1:24" s="18" customFormat="1">
      <c r="A23" s="8">
        <v>4</v>
      </c>
      <c r="B23"/>
      <c r="C23"/>
      <c r="D23" s="56" t="s">
        <v>49</v>
      </c>
      <c r="E23" s="47" t="str">
        <f t="shared" si="5"/>
        <v>Metered water-only customer</v>
      </c>
      <c r="F23" s="19"/>
      <c r="L23" s="45">
        <f t="shared" si="6"/>
        <v>-1206</v>
      </c>
      <c r="M23" s="45">
        <f t="shared" si="6"/>
        <v>-4396</v>
      </c>
      <c r="N23" s="45">
        <f t="shared" si="6"/>
        <v>-7956</v>
      </c>
      <c r="O23" s="45">
        <f t="shared" si="6"/>
        <v>-10854.160209296329</v>
      </c>
      <c r="P23" s="45">
        <f t="shared" si="6"/>
        <v>7724</v>
      </c>
    </row>
    <row r="24" spans="1:24" s="18" customFormat="1">
      <c r="A24" s="8">
        <v>5</v>
      </c>
      <c r="B24"/>
      <c r="C24"/>
      <c r="D24" s="56" t="s">
        <v>49</v>
      </c>
      <c r="E24" s="47" t="str">
        <f t="shared" si="5"/>
        <v>Metered wastewater-only customer</v>
      </c>
      <c r="F24" s="19"/>
      <c r="L24" s="45">
        <f t="shared" si="6"/>
        <v>-4344</v>
      </c>
      <c r="M24" s="45">
        <f t="shared" si="6"/>
        <v>-4625</v>
      </c>
      <c r="N24" s="45">
        <f t="shared" si="6"/>
        <v>-6299</v>
      </c>
      <c r="O24" s="45">
        <f t="shared" si="6"/>
        <v>-6807.8136083062927</v>
      </c>
      <c r="P24" s="45">
        <f t="shared" si="6"/>
        <v>-4240</v>
      </c>
    </row>
    <row r="25" spans="1:24" s="18" customFormat="1">
      <c r="A25" s="8">
        <v>6</v>
      </c>
      <c r="B25"/>
      <c r="C25"/>
      <c r="D25" s="56" t="s">
        <v>49</v>
      </c>
      <c r="E25" s="47" t="str">
        <f t="shared" si="5"/>
        <v>Meterered water and wastewater customer</v>
      </c>
      <c r="F25" s="19"/>
      <c r="L25" s="45">
        <f t="shared" si="6"/>
        <v>2616</v>
      </c>
      <c r="M25" s="45">
        <f t="shared" si="6"/>
        <v>1452</v>
      </c>
      <c r="N25" s="45">
        <f t="shared" si="6"/>
        <v>337</v>
      </c>
      <c r="O25" s="45">
        <f t="shared" si="6"/>
        <v>4229.0621219620807</v>
      </c>
      <c r="P25" s="45">
        <f t="shared" si="6"/>
        <v>2165</v>
      </c>
    </row>
    <row r="26" spans="1:24" s="3" customFormat="1">
      <c r="B26"/>
      <c r="C26"/>
      <c r="D26" s="33"/>
      <c r="E26" s="6" t="s">
        <v>22</v>
      </c>
      <c r="F26" s="19"/>
      <c r="J26" s="18"/>
      <c r="L26" s="48">
        <f>SUM(L20:L25)</f>
        <v>-763</v>
      </c>
      <c r="M26" s="48">
        <f t="shared" ref="M26:P26" si="7">SUM(M20:M25)</f>
        <v>4451</v>
      </c>
      <c r="N26" s="48">
        <f t="shared" si="7"/>
        <v>-1306</v>
      </c>
      <c r="O26" s="48">
        <f t="shared" si="7"/>
        <v>-4980.992292345476</v>
      </c>
      <c r="P26" s="48">
        <f t="shared" si="7"/>
        <v>23610</v>
      </c>
      <c r="Q26" s="22"/>
      <c r="R26" s="22"/>
      <c r="S26" s="22"/>
      <c r="T26" s="22"/>
      <c r="U26" s="22"/>
      <c r="W26" s="22"/>
      <c r="X26" s="18"/>
    </row>
    <row r="27" spans="1:24" s="18" customFormat="1">
      <c r="B27"/>
      <c r="C27"/>
      <c r="D27" s="31"/>
      <c r="E27" s="14"/>
      <c r="F27" s="19"/>
      <c r="L27" s="40"/>
      <c r="M27" s="40"/>
      <c r="N27" s="40"/>
      <c r="O27" s="40"/>
      <c r="P27" s="40"/>
      <c r="Q27" s="22"/>
      <c r="R27" s="22"/>
      <c r="S27" s="22"/>
      <c r="T27" s="22"/>
      <c r="U27" s="22"/>
      <c r="W27" s="22"/>
    </row>
    <row r="28" spans="1:24" s="18" customFormat="1">
      <c r="A28"/>
      <c r="B28"/>
      <c r="C28"/>
      <c r="D28" s="51"/>
      <c r="E28" s="14" t="s">
        <v>74</v>
      </c>
      <c r="F28" s="19"/>
      <c r="L28" s="43"/>
      <c r="M28" s="43"/>
      <c r="N28" s="43"/>
      <c r="O28" s="43"/>
      <c r="P28" s="43"/>
      <c r="Q28" s="37"/>
      <c r="R28" s="37"/>
      <c r="S28" s="37"/>
      <c r="T28" s="37"/>
      <c r="U28" s="37"/>
      <c r="W28" s="37"/>
    </row>
    <row r="29" spans="1:24" s="18" customFormat="1">
      <c r="A29" s="8">
        <v>1</v>
      </c>
      <c r="B29"/>
      <c r="C29"/>
      <c r="D29" s="56" t="s">
        <v>50</v>
      </c>
      <c r="E29" s="47" t="str">
        <f t="shared" ref="E29:E34" si="8">INDEX(Customer.List,A29)</f>
        <v>Unmetered water-only customer</v>
      </c>
      <c r="F29" s="61" t="s">
        <v>45</v>
      </c>
      <c r="L29" s="45">
        <f t="shared" ref="L29:P34" si="9">(L11-L20)*INDEX(Modification.Factor,$A29,L$6)/1000000</f>
        <v>6.86586E-2</v>
      </c>
      <c r="M29" s="45">
        <f t="shared" si="9"/>
        <v>1.5891929999999999E-2</v>
      </c>
      <c r="N29" s="45">
        <f t="shared" si="9"/>
        <v>3.6318530000000002E-2</v>
      </c>
      <c r="O29" s="45">
        <f t="shared" si="9"/>
        <v>4.737628E-2</v>
      </c>
      <c r="P29" s="45">
        <f t="shared" si="9"/>
        <v>0</v>
      </c>
    </row>
    <row r="30" spans="1:24" s="18" customFormat="1">
      <c r="A30" s="8">
        <v>2</v>
      </c>
      <c r="B30"/>
      <c r="C30"/>
      <c r="D30" s="56" t="s">
        <v>50</v>
      </c>
      <c r="E30" s="47" t="str">
        <f t="shared" si="8"/>
        <v>Unmetered wastewater-only customer</v>
      </c>
      <c r="F30" s="61" t="s">
        <v>45</v>
      </c>
      <c r="L30" s="45">
        <f t="shared" si="9"/>
        <v>-2.2213800000000002E-2</v>
      </c>
      <c r="M30" s="45">
        <f t="shared" si="9"/>
        <v>4.9491300000000004E-3</v>
      </c>
      <c r="N30" s="45">
        <f t="shared" si="9"/>
        <v>5.0060000000000005E-5</v>
      </c>
      <c r="O30" s="45">
        <f t="shared" si="9"/>
        <v>-5.5878332186903849E-2</v>
      </c>
      <c r="P30" s="45">
        <f t="shared" si="9"/>
        <v>0</v>
      </c>
    </row>
    <row r="31" spans="1:24" s="18" customFormat="1">
      <c r="A31" s="8">
        <v>3</v>
      </c>
      <c r="D31" s="56" t="s">
        <v>50</v>
      </c>
      <c r="E31" s="47" t="str">
        <f t="shared" si="8"/>
        <v>Unmetered water and wastewater customer</v>
      </c>
      <c r="F31" s="61" t="s">
        <v>45</v>
      </c>
      <c r="L31" s="45">
        <f t="shared" si="9"/>
        <v>4.8594399999999996E-3</v>
      </c>
      <c r="M31" s="45">
        <f t="shared" si="9"/>
        <v>-0.19239582999999999</v>
      </c>
      <c r="N31" s="45">
        <f t="shared" si="9"/>
        <v>-0.19111375</v>
      </c>
      <c r="O31" s="45">
        <f t="shared" si="9"/>
        <v>0.13148670000000001</v>
      </c>
      <c r="P31" s="45">
        <f t="shared" si="9"/>
        <v>0</v>
      </c>
    </row>
    <row r="32" spans="1:24" s="18" customFormat="1">
      <c r="A32" s="8">
        <v>4</v>
      </c>
      <c r="D32" s="56" t="s">
        <v>50</v>
      </c>
      <c r="E32" s="47" t="str">
        <f t="shared" si="8"/>
        <v>Metered water-only customer</v>
      </c>
      <c r="F32" s="61" t="s">
        <v>45</v>
      </c>
      <c r="L32" s="45">
        <f t="shared" si="9"/>
        <v>-6.6698550000000009E-2</v>
      </c>
      <c r="M32" s="45">
        <f t="shared" si="9"/>
        <v>-8.3070520000000009E-2</v>
      </c>
      <c r="N32" s="45">
        <f t="shared" si="9"/>
        <v>-9.1331369999999995E-2</v>
      </c>
      <c r="O32" s="45">
        <f t="shared" si="9"/>
        <v>0.44859361668750575</v>
      </c>
      <c r="P32" s="45">
        <f t="shared" si="9"/>
        <v>0</v>
      </c>
    </row>
    <row r="33" spans="1:24" s="18" customFormat="1">
      <c r="A33" s="8">
        <v>5</v>
      </c>
      <c r="D33" s="56" t="s">
        <v>50</v>
      </c>
      <c r="E33" s="47" t="str">
        <f t="shared" si="8"/>
        <v>Metered wastewater-only customer</v>
      </c>
      <c r="F33" s="61" t="s">
        <v>45</v>
      </c>
      <c r="L33" s="45">
        <f t="shared" si="9"/>
        <v>1.5847E-2</v>
      </c>
      <c r="M33" s="45">
        <f t="shared" si="9"/>
        <v>-1.1823500000000001E-2</v>
      </c>
      <c r="N33" s="45">
        <f t="shared" si="9"/>
        <v>-1.6508199999999999E-3</v>
      </c>
      <c r="O33" s="45">
        <f t="shared" si="9"/>
        <v>7.4904946801656019E-2</v>
      </c>
      <c r="P33" s="45">
        <f t="shared" si="9"/>
        <v>0</v>
      </c>
    </row>
    <row r="34" spans="1:24" s="18" customFormat="1">
      <c r="A34" s="8">
        <v>6</v>
      </c>
      <c r="D34" s="56" t="s">
        <v>50</v>
      </c>
      <c r="E34" s="47" t="str">
        <f t="shared" si="8"/>
        <v>Meterered water and wastewater customer</v>
      </c>
      <c r="F34" s="61" t="s">
        <v>45</v>
      </c>
      <c r="L34" s="45">
        <f t="shared" si="9"/>
        <v>-8.7995240000000002E-2</v>
      </c>
      <c r="M34" s="45">
        <f t="shared" si="9"/>
        <v>-3.5257280000000002E-2</v>
      </c>
      <c r="N34" s="45">
        <f t="shared" si="9"/>
        <v>0.10549578</v>
      </c>
      <c r="O34" s="45">
        <f t="shared" si="9"/>
        <v>-0.11042545101383441</v>
      </c>
      <c r="P34" s="45">
        <f t="shared" si="9"/>
        <v>0</v>
      </c>
    </row>
    <row r="35" spans="1:24" s="18" customFormat="1">
      <c r="D35" s="56" t="s">
        <v>50</v>
      </c>
      <c r="E35" s="14" t="s">
        <v>22</v>
      </c>
      <c r="F35" s="19"/>
      <c r="L35" s="48">
        <f>SUM(L29:L34)</f>
        <v>-8.7542550000000025E-2</v>
      </c>
      <c r="M35" s="48">
        <f t="shared" ref="M35:P35" si="10">SUM(M29:M34)</f>
        <v>-0.30170606999999999</v>
      </c>
      <c r="N35" s="48">
        <f t="shared" si="10"/>
        <v>-0.14223156999999997</v>
      </c>
      <c r="O35" s="48">
        <f t="shared" si="10"/>
        <v>0.53605776028842356</v>
      </c>
      <c r="P35" s="48">
        <f t="shared" si="10"/>
        <v>0</v>
      </c>
      <c r="Q35" s="22"/>
      <c r="R35" s="22"/>
      <c r="S35" s="22"/>
      <c r="T35" s="22"/>
      <c r="U35" s="22"/>
      <c r="W35" s="42">
        <f>SUM(L35:P35)</f>
        <v>4.5775702884235381E-3</v>
      </c>
    </row>
    <row r="36" spans="1:24" s="3" customFormat="1">
      <c r="B36" s="18"/>
      <c r="D36" s="33"/>
      <c r="E36" s="15"/>
      <c r="F36" s="19"/>
      <c r="J36" s="18"/>
      <c r="L36" s="42"/>
      <c r="M36" s="42"/>
      <c r="N36" s="42"/>
      <c r="O36" s="42"/>
      <c r="P36" s="42"/>
      <c r="Q36" s="22"/>
      <c r="R36" s="22"/>
      <c r="S36" s="22"/>
      <c r="T36" s="22"/>
      <c r="U36" s="22"/>
      <c r="W36" s="22"/>
      <c r="X36" s="18"/>
    </row>
    <row r="37" spans="1:24" s="18" customFormat="1">
      <c r="D37" s="56" t="s">
        <v>50</v>
      </c>
      <c r="E37" s="14" t="s">
        <v>60</v>
      </c>
      <c r="F37" s="19"/>
      <c r="L37" s="42"/>
      <c r="M37" s="91"/>
      <c r="N37" s="91"/>
      <c r="O37" s="91"/>
      <c r="P37" s="82">
        <f>SUM(L35:P35)</f>
        <v>4.5775702884235381E-3</v>
      </c>
      <c r="Q37" s="22"/>
      <c r="R37" s="22"/>
      <c r="S37" s="22"/>
      <c r="T37" s="22"/>
      <c r="U37" s="22"/>
      <c r="W37" s="22"/>
    </row>
    <row r="38" spans="1:24" s="18" customFormat="1">
      <c r="D38" s="33"/>
      <c r="E38" s="15"/>
      <c r="F38" s="19"/>
      <c r="L38" s="42"/>
      <c r="M38" s="42"/>
      <c r="N38" s="42"/>
      <c r="O38" s="42"/>
      <c r="P38" s="42"/>
      <c r="Q38" s="22"/>
      <c r="R38" s="22"/>
      <c r="S38" s="22"/>
      <c r="T38" s="22"/>
      <c r="U38" s="22"/>
      <c r="W38" s="22"/>
    </row>
    <row r="39" spans="1:24" s="3" customFormat="1">
      <c r="D39" s="51"/>
      <c r="E39" s="14" t="s">
        <v>47</v>
      </c>
      <c r="F39" s="19"/>
      <c r="J39" s="18"/>
      <c r="L39" s="83"/>
      <c r="M39" s="83"/>
      <c r="N39" s="83"/>
      <c r="O39" s="83"/>
      <c r="P39" s="83"/>
      <c r="Q39" s="22"/>
      <c r="R39" s="37"/>
      <c r="S39" s="37"/>
      <c r="T39" s="37"/>
      <c r="U39" s="37"/>
      <c r="W39" s="37"/>
      <c r="X39" s="18"/>
    </row>
    <row r="40" spans="1:24" s="18" customFormat="1">
      <c r="A40" s="8">
        <v>1</v>
      </c>
      <c r="D40" s="56" t="s">
        <v>50</v>
      </c>
      <c r="E40" s="47" t="str">
        <f t="shared" ref="E40:E45" si="11">INDEX(Customer.List,A40)</f>
        <v>Unmetered water-only customer</v>
      </c>
      <c r="F40" s="61" t="s">
        <v>45</v>
      </c>
      <c r="L40" s="45">
        <f t="shared" ref="L40:P45" si="12">INDEX(Reforecast.Customer.Numbers,$A20,L$6)*INDEX(Modification.Factor,$A29,L$6)/1000000</f>
        <v>7.5500598000000005</v>
      </c>
      <c r="M40" s="45">
        <f t="shared" si="12"/>
        <v>7.4591844900000002</v>
      </c>
      <c r="N40" s="45">
        <f t="shared" si="12"/>
        <v>7.2503900400000001</v>
      </c>
      <c r="O40" s="45">
        <f t="shared" si="12"/>
        <v>7.0412775999999999</v>
      </c>
      <c r="P40" s="45">
        <f t="shared" si="12"/>
        <v>6.9249251200000002</v>
      </c>
      <c r="Q40" s="22"/>
    </row>
    <row r="41" spans="1:24" s="18" customFormat="1">
      <c r="A41" s="8">
        <v>2</v>
      </c>
      <c r="D41" s="56" t="s">
        <v>50</v>
      </c>
      <c r="E41" s="47" t="str">
        <f t="shared" si="11"/>
        <v>Unmetered wastewater-only customer</v>
      </c>
      <c r="F41" s="61" t="s">
        <v>45</v>
      </c>
      <c r="L41" s="45">
        <f t="shared" si="12"/>
        <v>0.85320180000000001</v>
      </c>
      <c r="M41" s="45">
        <f t="shared" si="12"/>
        <v>0.83043417000000008</v>
      </c>
      <c r="N41" s="45">
        <f t="shared" si="12"/>
        <v>0.82035824999999996</v>
      </c>
      <c r="O41" s="45">
        <f t="shared" si="12"/>
        <v>0.79709193218690388</v>
      </c>
      <c r="P41" s="45">
        <f t="shared" si="12"/>
        <v>0.77877568000000008</v>
      </c>
      <c r="Q41" s="22"/>
    </row>
    <row r="42" spans="1:24" s="18" customFormat="1">
      <c r="A42" s="8">
        <v>3</v>
      </c>
      <c r="D42" s="56" t="s">
        <v>50</v>
      </c>
      <c r="E42" s="47" t="str">
        <f t="shared" si="11"/>
        <v>Unmetered water and wastewater customer</v>
      </c>
      <c r="F42" s="61" t="s">
        <v>45</v>
      </c>
      <c r="L42" s="45">
        <f t="shared" si="12"/>
        <v>23.029493590000001</v>
      </c>
      <c r="M42" s="45">
        <f t="shared" si="12"/>
        <v>22.949903119999998</v>
      </c>
      <c r="N42" s="45">
        <f t="shared" si="12"/>
        <v>22.518762379999998</v>
      </c>
      <c r="O42" s="45">
        <f t="shared" si="12"/>
        <v>21.906057000000004</v>
      </c>
      <c r="P42" s="45">
        <f t="shared" si="12"/>
        <v>21.6113648</v>
      </c>
      <c r="Q42" s="22"/>
    </row>
    <row r="43" spans="1:24" s="18" customFormat="1">
      <c r="A43" s="8">
        <v>4</v>
      </c>
      <c r="D43" s="56" t="s">
        <v>50</v>
      </c>
      <c r="E43" s="47" t="str">
        <f t="shared" si="11"/>
        <v>Metered water-only customer</v>
      </c>
      <c r="F43" s="61" t="s">
        <v>45</v>
      </c>
      <c r="L43" s="45">
        <f t="shared" si="12"/>
        <v>11.749744400000001</v>
      </c>
      <c r="M43" s="45">
        <f t="shared" si="12"/>
        <v>12.237656339999999</v>
      </c>
      <c r="N43" s="45">
        <f t="shared" si="12"/>
        <v>12.691925549999999</v>
      </c>
      <c r="O43" s="45">
        <f t="shared" si="12"/>
        <v>13.161262983312493</v>
      </c>
      <c r="P43" s="45">
        <f t="shared" si="12"/>
        <v>14.227101360000001</v>
      </c>
      <c r="Q43" s="22"/>
    </row>
    <row r="44" spans="1:24" s="18" customFormat="1">
      <c r="A44" s="8">
        <v>5</v>
      </c>
      <c r="D44" s="56" t="s">
        <v>50</v>
      </c>
      <c r="E44" s="47" t="str">
        <f t="shared" si="11"/>
        <v>Metered wastewater-only customer</v>
      </c>
      <c r="F44" s="61" t="s">
        <v>45</v>
      </c>
      <c r="L44" s="45">
        <f t="shared" si="12"/>
        <v>0.85223788</v>
      </c>
      <c r="M44" s="45">
        <f t="shared" si="12"/>
        <v>0.90971400000000002</v>
      </c>
      <c r="N44" s="45">
        <f t="shared" si="12"/>
        <v>0.92605406000000001</v>
      </c>
      <c r="O44" s="45">
        <f t="shared" si="12"/>
        <v>0.975075433198344</v>
      </c>
      <c r="P44" s="45">
        <f t="shared" si="12"/>
        <v>1.11149159</v>
      </c>
      <c r="Q44" s="22"/>
    </row>
    <row r="45" spans="1:24" s="18" customFormat="1">
      <c r="A45" s="8">
        <v>6</v>
      </c>
      <c r="D45" s="56" t="s">
        <v>50</v>
      </c>
      <c r="E45" s="47" t="str">
        <f t="shared" si="11"/>
        <v>Meterered water and wastewater customer</v>
      </c>
      <c r="F45" s="61" t="s">
        <v>45</v>
      </c>
      <c r="L45" s="45">
        <f t="shared" si="12"/>
        <v>13.009431440000002</v>
      </c>
      <c r="M45" s="45">
        <f t="shared" si="12"/>
        <v>13.871827680000001</v>
      </c>
      <c r="N45" s="45">
        <f t="shared" si="12"/>
        <v>14.70179652</v>
      </c>
      <c r="O45" s="45">
        <f t="shared" si="12"/>
        <v>15.723170251013833</v>
      </c>
      <c r="P45" s="45">
        <f t="shared" si="12"/>
        <v>16.518802860000001</v>
      </c>
      <c r="Q45" s="22"/>
    </row>
    <row r="46" spans="1:24" s="18" customFormat="1" ht="13.5" customHeight="1">
      <c r="D46" s="56" t="s">
        <v>50</v>
      </c>
      <c r="E46" s="14" t="s">
        <v>22</v>
      </c>
      <c r="F46" s="19"/>
      <c r="L46" s="48">
        <f>SUM(L40:L45)</f>
        <v>57.044168910000003</v>
      </c>
      <c r="M46" s="48">
        <f t="shared" ref="M46:P46" si="13">SUM(M40:M45)</f>
        <v>58.258719800000001</v>
      </c>
      <c r="N46" s="48">
        <f t="shared" si="13"/>
        <v>58.909286799999997</v>
      </c>
      <c r="O46" s="48">
        <f t="shared" si="13"/>
        <v>59.603935199711579</v>
      </c>
      <c r="P46" s="48">
        <f t="shared" si="13"/>
        <v>61.172461410000004</v>
      </c>
      <c r="Q46" s="22"/>
      <c r="R46" s="22"/>
      <c r="S46" s="22"/>
      <c r="T46" s="22"/>
      <c r="U46" s="22"/>
      <c r="W46" s="42">
        <f>SUM(L46:P46)</f>
        <v>294.98857211971159</v>
      </c>
    </row>
    <row r="47" spans="1:24" s="3" customFormat="1">
      <c r="D47" s="31"/>
      <c r="E47" s="14"/>
      <c r="F47" s="19"/>
      <c r="J47" s="18"/>
      <c r="L47" s="40"/>
      <c r="M47" s="40"/>
      <c r="N47" s="40"/>
      <c r="O47" s="40"/>
      <c r="P47" s="40"/>
      <c r="Q47" s="22"/>
      <c r="R47" s="22"/>
      <c r="S47" s="22"/>
      <c r="T47" s="22"/>
      <c r="U47" s="22"/>
      <c r="W47" s="22"/>
      <c r="X47" s="18"/>
    </row>
    <row r="48" spans="1:24" s="18" customFormat="1">
      <c r="D48" s="51"/>
      <c r="E48" s="14" t="s">
        <v>46</v>
      </c>
      <c r="F48" s="19"/>
      <c r="L48" s="43"/>
      <c r="M48" s="43"/>
      <c r="N48" s="43"/>
      <c r="O48" s="43"/>
      <c r="P48" s="43"/>
      <c r="Q48" s="22"/>
      <c r="R48" s="37"/>
      <c r="S48" s="37"/>
      <c r="T48" s="37"/>
      <c r="U48" s="37"/>
      <c r="W48" s="37"/>
    </row>
    <row r="49" spans="1:23" s="18" customFormat="1">
      <c r="A49" s="8">
        <v>1</v>
      </c>
      <c r="D49" s="56" t="s">
        <v>50</v>
      </c>
      <c r="E49" s="47" t="str">
        <f t="shared" ref="E49:E54" si="14">INDEX(Customer.List,A49)</f>
        <v>Unmetered water-only customer</v>
      </c>
      <c r="F49" s="61" t="s">
        <v>45</v>
      </c>
      <c r="L49" s="45">
        <f t="shared" ref="L49:P54" si="15">INDEX(Actual.Revenue.Collected.Net,$A49,L$6)</f>
        <v>7.6139999999999999</v>
      </c>
      <c r="M49" s="45">
        <f t="shared" si="15"/>
        <v>7.4580000000000002</v>
      </c>
      <c r="N49" s="45">
        <f t="shared" si="15"/>
        <v>7.390008469632857</v>
      </c>
      <c r="O49" s="45">
        <f t="shared" si="15"/>
        <v>7.0890000000000004</v>
      </c>
      <c r="P49" s="45">
        <f t="shared" si="15"/>
        <v>6.9249999999999998</v>
      </c>
      <c r="Q49" s="22"/>
    </row>
    <row r="50" spans="1:23" s="18" customFormat="1">
      <c r="A50" s="8">
        <v>2</v>
      </c>
      <c r="D50" s="56" t="s">
        <v>50</v>
      </c>
      <c r="E50" s="47" t="str">
        <f t="shared" si="14"/>
        <v>Unmetered wastewater-only customer</v>
      </c>
      <c r="F50" s="61" t="s">
        <v>45</v>
      </c>
      <c r="L50" s="45">
        <f t="shared" si="15"/>
        <v>0.35099999999999998</v>
      </c>
      <c r="M50" s="45">
        <f t="shared" si="15"/>
        <v>0.40600000000000003</v>
      </c>
      <c r="N50" s="45">
        <f t="shared" si="15"/>
        <v>0.4172364221094399</v>
      </c>
      <c r="O50" s="45">
        <f>INDEX(Actual.Revenue.Collected.Net,$A50,O$6)</f>
        <v>0.74099999999999999</v>
      </c>
      <c r="P50" s="45">
        <f t="shared" si="15"/>
        <v>0.77900000000000003</v>
      </c>
      <c r="Q50" s="22"/>
    </row>
    <row r="51" spans="1:23" s="18" customFormat="1">
      <c r="A51" s="8">
        <v>3</v>
      </c>
      <c r="D51" s="56" t="s">
        <v>50</v>
      </c>
      <c r="E51" s="47" t="str">
        <f t="shared" si="14"/>
        <v>Unmetered water and wastewater customer</v>
      </c>
      <c r="F51" s="61" t="s">
        <v>45</v>
      </c>
      <c r="L51" s="45">
        <f t="shared" si="15"/>
        <v>23.295999999999999</v>
      </c>
      <c r="M51" s="45">
        <f t="shared" si="15"/>
        <v>23.259</v>
      </c>
      <c r="N51" s="45">
        <f t="shared" si="15"/>
        <v>22.802022189385475</v>
      </c>
      <c r="O51" s="45">
        <f t="shared" si="15"/>
        <v>22.036999999999999</v>
      </c>
      <c r="P51" s="45">
        <f t="shared" si="15"/>
        <v>21.61</v>
      </c>
      <c r="Q51" s="22"/>
    </row>
    <row r="52" spans="1:23" s="18" customFormat="1">
      <c r="A52" s="8">
        <v>4</v>
      </c>
      <c r="D52" s="56" t="s">
        <v>50</v>
      </c>
      <c r="E52" s="47" t="str">
        <f t="shared" si="14"/>
        <v>Metered water-only customer</v>
      </c>
      <c r="F52" s="61" t="s">
        <v>45</v>
      </c>
      <c r="L52" s="45">
        <f t="shared" si="15"/>
        <v>11.973000000000001</v>
      </c>
      <c r="M52" s="45">
        <f t="shared" si="15"/>
        <v>12.13</v>
      </c>
      <c r="N52" s="45">
        <f t="shared" si="15"/>
        <v>12.263712446622565</v>
      </c>
      <c r="O52" s="45">
        <f t="shared" si="15"/>
        <v>13.61</v>
      </c>
      <c r="P52" s="45">
        <f t="shared" si="15"/>
        <v>14.227</v>
      </c>
      <c r="Q52" s="22"/>
    </row>
    <row r="53" spans="1:23" s="18" customFormat="1">
      <c r="A53" s="8">
        <v>5</v>
      </c>
      <c r="D53" s="56" t="s">
        <v>50</v>
      </c>
      <c r="E53" s="47" t="str">
        <f t="shared" si="14"/>
        <v>Metered wastewater-only customer</v>
      </c>
      <c r="F53" s="61" t="s">
        <v>45</v>
      </c>
      <c r="L53" s="45">
        <f t="shared" si="15"/>
        <v>0.42199999999999999</v>
      </c>
      <c r="M53" s="45">
        <f t="shared" si="15"/>
        <v>0.48899999999999999</v>
      </c>
      <c r="N53" s="45">
        <f t="shared" si="15"/>
        <v>0.44489729325559529</v>
      </c>
      <c r="O53" s="45">
        <f t="shared" si="15"/>
        <v>1.05</v>
      </c>
      <c r="P53" s="45">
        <f t="shared" si="15"/>
        <v>1.1120000000000001</v>
      </c>
      <c r="Q53" s="22"/>
    </row>
    <row r="54" spans="1:23" s="18" customFormat="1">
      <c r="A54" s="8">
        <v>6</v>
      </c>
      <c r="D54" s="56" t="s">
        <v>50</v>
      </c>
      <c r="E54" s="47" t="str">
        <f t="shared" si="14"/>
        <v>Meterered water and wastewater customer</v>
      </c>
      <c r="F54" s="61" t="s">
        <v>45</v>
      </c>
      <c r="L54" s="45">
        <f t="shared" si="15"/>
        <v>13.484999999999999</v>
      </c>
      <c r="M54" s="45">
        <f t="shared" si="15"/>
        <v>14.209</v>
      </c>
      <c r="N54" s="45">
        <f t="shared" si="15"/>
        <v>15.457556195100251</v>
      </c>
      <c r="O54" s="45">
        <f t="shared" si="15"/>
        <v>15.612</v>
      </c>
      <c r="P54" s="45">
        <f t="shared" si="15"/>
        <v>16.518999999999998</v>
      </c>
      <c r="Q54" s="22"/>
    </row>
    <row r="55" spans="1:23" s="18" customFormat="1">
      <c r="D55" s="56" t="s">
        <v>50</v>
      </c>
      <c r="E55" s="14" t="s">
        <v>22</v>
      </c>
      <c r="F55" s="19"/>
      <c r="L55" s="48">
        <f>SUM(L49:L54)</f>
        <v>57.140999999999998</v>
      </c>
      <c r="M55" s="48">
        <f t="shared" ref="M55:P55" si="16">SUM(M49:M54)</f>
        <v>57.950999999999993</v>
      </c>
      <c r="N55" s="48">
        <f t="shared" si="16"/>
        <v>58.775433016106184</v>
      </c>
      <c r="O55" s="48">
        <f t="shared" si="16"/>
        <v>60.138999999999996</v>
      </c>
      <c r="P55" s="48">
        <f t="shared" si="16"/>
        <v>61.171999999999997</v>
      </c>
      <c r="Q55" s="22"/>
      <c r="R55" s="22"/>
      <c r="S55" s="22"/>
      <c r="T55" s="22"/>
      <c r="U55" s="22"/>
      <c r="W55" s="22"/>
    </row>
    <row r="56" spans="1:23" s="18" customFormat="1">
      <c r="D56" s="31"/>
      <c r="E56" s="14"/>
      <c r="F56" s="19"/>
      <c r="L56" s="40"/>
      <c r="M56" s="40"/>
      <c r="N56" s="40"/>
      <c r="O56" s="40"/>
      <c r="P56" s="40"/>
      <c r="Q56" s="22"/>
      <c r="R56" s="22"/>
      <c r="S56" s="22"/>
      <c r="T56" s="22"/>
      <c r="U56" s="22"/>
      <c r="W56" s="22"/>
    </row>
    <row r="57" spans="1:23" s="18" customFormat="1">
      <c r="D57" s="51"/>
      <c r="E57" s="14" t="s">
        <v>79</v>
      </c>
      <c r="F57" s="19"/>
      <c r="L57" s="43"/>
      <c r="M57" s="43"/>
      <c r="N57" s="43"/>
      <c r="O57" s="43"/>
      <c r="P57" s="43"/>
      <c r="Q57" s="37"/>
      <c r="R57" s="37"/>
      <c r="S57" s="37"/>
      <c r="T57" s="37"/>
      <c r="U57" s="37"/>
      <c r="W57" s="37"/>
    </row>
    <row r="58" spans="1:23" s="18" customFormat="1">
      <c r="A58" s="8">
        <v>1</v>
      </c>
      <c r="D58" s="56" t="s">
        <v>50</v>
      </c>
      <c r="E58" s="47" t="str">
        <f t="shared" ref="E58:E63" si="17">INDEX(Customer.List,A58)</f>
        <v>Unmetered water-only customer</v>
      </c>
      <c r="F58" s="61" t="s">
        <v>45</v>
      </c>
      <c r="L58" s="45">
        <f>L40-L49</f>
        <v>-6.3940199999999336E-2</v>
      </c>
      <c r="M58" s="45">
        <f t="shared" ref="L58:P63" si="18">M40-M49</f>
        <v>1.1844899999999825E-3</v>
      </c>
      <c r="N58" s="45">
        <f t="shared" si="18"/>
        <v>-0.13961842963285687</v>
      </c>
      <c r="O58" s="45">
        <f t="shared" si="18"/>
        <v>-4.7722400000000498E-2</v>
      </c>
      <c r="P58" s="45">
        <f t="shared" si="18"/>
        <v>-7.4879999999666325E-5</v>
      </c>
    </row>
    <row r="59" spans="1:23" s="18" customFormat="1">
      <c r="A59" s="8">
        <v>2</v>
      </c>
      <c r="D59" s="56" t="s">
        <v>50</v>
      </c>
      <c r="E59" s="47" t="str">
        <f t="shared" si="17"/>
        <v>Unmetered wastewater-only customer</v>
      </c>
      <c r="F59" s="61" t="s">
        <v>45</v>
      </c>
      <c r="L59" s="45">
        <f t="shared" si="18"/>
        <v>0.50220180000000003</v>
      </c>
      <c r="M59" s="45">
        <f t="shared" si="18"/>
        <v>0.42443417000000006</v>
      </c>
      <c r="N59" s="45">
        <f t="shared" si="18"/>
        <v>0.40312182789056006</v>
      </c>
      <c r="O59" s="45">
        <f t="shared" si="18"/>
        <v>5.6091932186903892E-2</v>
      </c>
      <c r="P59" s="45">
        <f t="shared" si="18"/>
        <v>-2.2431999999994456E-4</v>
      </c>
    </row>
    <row r="60" spans="1:23" s="18" customFormat="1">
      <c r="A60" s="8">
        <v>3</v>
      </c>
      <c r="D60" s="56" t="s">
        <v>50</v>
      </c>
      <c r="E60" s="47" t="str">
        <f t="shared" si="17"/>
        <v>Unmetered water and wastewater customer</v>
      </c>
      <c r="F60" s="61" t="s">
        <v>45</v>
      </c>
      <c r="L60" s="45">
        <f t="shared" si="18"/>
        <v>-0.26650640999999808</v>
      </c>
      <c r="M60" s="45">
        <f t="shared" si="18"/>
        <v>-0.30909688000000202</v>
      </c>
      <c r="N60" s="45">
        <f t="shared" si="18"/>
        <v>-0.28325980938547701</v>
      </c>
      <c r="O60" s="45">
        <f t="shared" si="18"/>
        <v>-0.13094299999999492</v>
      </c>
      <c r="P60" s="45">
        <f t="shared" si="18"/>
        <v>1.3648000000010541E-3</v>
      </c>
      <c r="Q60" s="22"/>
    </row>
    <row r="61" spans="1:23" s="18" customFormat="1">
      <c r="A61" s="8">
        <v>4</v>
      </c>
      <c r="D61" s="56" t="s">
        <v>50</v>
      </c>
      <c r="E61" s="47" t="str">
        <f t="shared" si="17"/>
        <v>Metered water-only customer</v>
      </c>
      <c r="F61" s="61" t="s">
        <v>45</v>
      </c>
      <c r="L61" s="45">
        <f t="shared" si="18"/>
        <v>-0.22325559999999989</v>
      </c>
      <c r="M61" s="45">
        <f t="shared" si="18"/>
        <v>0.10765633999999835</v>
      </c>
      <c r="N61" s="45">
        <f t="shared" si="18"/>
        <v>0.42821310337743412</v>
      </c>
      <c r="O61" s="45">
        <f t="shared" si="18"/>
        <v>-0.44873701668750599</v>
      </c>
      <c r="P61" s="45">
        <f t="shared" si="18"/>
        <v>1.0136000000038337E-4</v>
      </c>
    </row>
    <row r="62" spans="1:23" s="18" customFormat="1">
      <c r="A62" s="8">
        <v>5</v>
      </c>
      <c r="D62" s="56" t="s">
        <v>50</v>
      </c>
      <c r="E62" s="47" t="str">
        <f t="shared" si="17"/>
        <v>Metered wastewater-only customer</v>
      </c>
      <c r="F62" s="61" t="s">
        <v>45</v>
      </c>
      <c r="L62" s="45">
        <f t="shared" si="18"/>
        <v>0.43023788000000002</v>
      </c>
      <c r="M62" s="45">
        <f t="shared" si="18"/>
        <v>0.42071400000000003</v>
      </c>
      <c r="N62" s="45">
        <f t="shared" si="18"/>
        <v>0.48115676674440472</v>
      </c>
      <c r="O62" s="45">
        <f t="shared" si="18"/>
        <v>-7.4924566801656045E-2</v>
      </c>
      <c r="P62" s="45">
        <f t="shared" si="18"/>
        <v>-5.0841000000012571E-4</v>
      </c>
    </row>
    <row r="63" spans="1:23" s="18" customFormat="1">
      <c r="A63" s="8">
        <v>6</v>
      </c>
      <c r="D63" s="56" t="s">
        <v>50</v>
      </c>
      <c r="E63" s="47" t="str">
        <f t="shared" si="17"/>
        <v>Meterered water and wastewater customer</v>
      </c>
      <c r="F63" s="61" t="s">
        <v>45</v>
      </c>
      <c r="L63" s="45">
        <f t="shared" si="18"/>
        <v>-0.47556855999999748</v>
      </c>
      <c r="M63" s="45">
        <f t="shared" si="18"/>
        <v>-0.33717231999999875</v>
      </c>
      <c r="N63" s="45">
        <f t="shared" si="18"/>
        <v>-0.75575967510025066</v>
      </c>
      <c r="O63" s="45">
        <f t="shared" si="18"/>
        <v>0.11117025101383327</v>
      </c>
      <c r="P63" s="45">
        <f t="shared" si="18"/>
        <v>-1.9713999999737553E-4</v>
      </c>
      <c r="Q63" s="22"/>
    </row>
    <row r="64" spans="1:23" s="18" customFormat="1">
      <c r="D64" s="56" t="s">
        <v>50</v>
      </c>
      <c r="E64" s="14" t="s">
        <v>22</v>
      </c>
      <c r="F64" s="19"/>
      <c r="L64" s="48">
        <f>SUM(L58:L63)</f>
        <v>-9.6831089999994735E-2</v>
      </c>
      <c r="M64" s="48">
        <f t="shared" ref="M64:P64" si="19">SUM(M58:M63)</f>
        <v>0.30771979999999766</v>
      </c>
      <c r="N64" s="48">
        <f t="shared" si="19"/>
        <v>0.1338537838938143</v>
      </c>
      <c r="O64" s="48">
        <f t="shared" si="19"/>
        <v>-0.53506480028842029</v>
      </c>
      <c r="P64" s="48">
        <f t="shared" si="19"/>
        <v>4.614100000043253E-4</v>
      </c>
      <c r="R64" s="22"/>
      <c r="S64" s="22"/>
      <c r="T64" s="22"/>
      <c r="U64" s="22"/>
      <c r="W64" s="22"/>
    </row>
    <row r="65" spans="1:23" s="18" customFormat="1">
      <c r="D65" s="33"/>
      <c r="E65" s="14"/>
      <c r="F65" s="19"/>
      <c r="L65" s="53"/>
      <c r="M65" s="53"/>
      <c r="N65" s="53"/>
      <c r="O65" s="53"/>
      <c r="P65" s="54"/>
      <c r="R65" s="22"/>
      <c r="S65" s="22"/>
      <c r="T65" s="22"/>
      <c r="U65" s="22"/>
      <c r="W65" s="22"/>
    </row>
    <row r="66" spans="1:23" s="18" customFormat="1">
      <c r="D66" s="56" t="s">
        <v>50</v>
      </c>
      <c r="E66" s="14" t="s">
        <v>80</v>
      </c>
      <c r="F66" s="19"/>
      <c r="L66" s="40"/>
      <c r="M66" s="40"/>
      <c r="N66" s="40"/>
      <c r="O66" s="40"/>
      <c r="P66" s="55">
        <f>SUM(L64:P64)</f>
        <v>-0.18986089639459874</v>
      </c>
      <c r="R66" s="22"/>
      <c r="S66" s="22"/>
      <c r="T66" s="22"/>
      <c r="U66" s="22"/>
      <c r="W66" s="22"/>
    </row>
    <row r="67" spans="1:23" s="18" customFormat="1">
      <c r="D67" s="31"/>
      <c r="E67" s="14"/>
      <c r="F67" s="19"/>
      <c r="L67" s="40"/>
      <c r="M67" s="40"/>
      <c r="N67" s="40"/>
      <c r="O67" s="40"/>
      <c r="P67" s="52"/>
      <c r="R67" s="22"/>
      <c r="S67" s="22"/>
      <c r="T67" s="22"/>
      <c r="U67" s="22"/>
      <c r="W67" s="22"/>
    </row>
    <row r="68" spans="1:23" s="18" customFormat="1">
      <c r="D68" s="51"/>
      <c r="E68" s="14" t="s">
        <v>42</v>
      </c>
      <c r="F68" s="19"/>
      <c r="L68" s="43"/>
      <c r="M68" s="43"/>
      <c r="N68" s="43"/>
      <c r="O68" s="43"/>
      <c r="P68" s="43"/>
      <c r="R68" s="37"/>
      <c r="S68" s="37"/>
      <c r="T68" s="37"/>
      <c r="U68" s="37"/>
      <c r="W68" s="37"/>
    </row>
    <row r="69" spans="1:23" s="18" customFormat="1">
      <c r="A69" s="8">
        <v>1</v>
      </c>
      <c r="D69" s="56" t="s">
        <v>50</v>
      </c>
      <c r="E69" s="47" t="str">
        <f t="shared" ref="E69:E74" si="20">INDEX(Customer.List,A69)</f>
        <v>Unmetered water-only customer</v>
      </c>
      <c r="F69" s="61" t="s">
        <v>45</v>
      </c>
      <c r="L69" s="45">
        <f>SUM(L29,L58)</f>
        <v>4.7184000000006637E-3</v>
      </c>
      <c r="M69" s="45">
        <f t="shared" ref="L69:P74" si="21">SUM(M29,M58)</f>
        <v>1.7076419999999981E-2</v>
      </c>
      <c r="N69" s="45">
        <f t="shared" si="21"/>
        <v>-0.10329989963285686</v>
      </c>
      <c r="O69" s="45">
        <f t="shared" si="21"/>
        <v>-3.4612000000049797E-4</v>
      </c>
      <c r="P69" s="45">
        <f t="shared" si="21"/>
        <v>-7.4879999999666325E-5</v>
      </c>
    </row>
    <row r="70" spans="1:23" s="18" customFormat="1">
      <c r="A70" s="8">
        <v>2</v>
      </c>
      <c r="D70" s="56" t="s">
        <v>50</v>
      </c>
      <c r="E70" s="47" t="str">
        <f t="shared" si="20"/>
        <v>Unmetered wastewater-only customer</v>
      </c>
      <c r="F70" s="61" t="s">
        <v>45</v>
      </c>
      <c r="L70" s="45">
        <f t="shared" si="21"/>
        <v>0.47998800000000003</v>
      </c>
      <c r="M70" s="45">
        <f t="shared" si="21"/>
        <v>0.42938330000000008</v>
      </c>
      <c r="N70" s="45">
        <f t="shared" si="21"/>
        <v>0.40317188789056008</v>
      </c>
      <c r="O70" s="45">
        <f t="shared" si="21"/>
        <v>2.1360000000004292E-4</v>
      </c>
      <c r="P70" s="45">
        <f t="shared" si="21"/>
        <v>-2.2431999999994456E-4</v>
      </c>
    </row>
    <row r="71" spans="1:23" s="18" customFormat="1">
      <c r="A71" s="8">
        <v>3</v>
      </c>
      <c r="D71" s="56" t="s">
        <v>50</v>
      </c>
      <c r="E71" s="47" t="str">
        <f t="shared" si="20"/>
        <v>Unmetered water and wastewater customer</v>
      </c>
      <c r="F71" s="61" t="s">
        <v>45</v>
      </c>
      <c r="L71" s="45">
        <f t="shared" si="21"/>
        <v>-0.26164696999999809</v>
      </c>
      <c r="M71" s="45">
        <f t="shared" si="21"/>
        <v>-0.50149271000000195</v>
      </c>
      <c r="N71" s="45">
        <f t="shared" si="21"/>
        <v>-0.47437355938547698</v>
      </c>
      <c r="O71" s="45">
        <f t="shared" si="21"/>
        <v>5.4370000000508734E-4</v>
      </c>
      <c r="P71" s="45">
        <f t="shared" si="21"/>
        <v>1.3648000000010541E-3</v>
      </c>
    </row>
    <row r="72" spans="1:23" s="18" customFormat="1">
      <c r="A72" s="8">
        <v>4</v>
      </c>
      <c r="D72" s="56" t="s">
        <v>50</v>
      </c>
      <c r="E72" s="47" t="str">
        <f t="shared" si="20"/>
        <v>Metered water-only customer</v>
      </c>
      <c r="F72" s="61" t="s">
        <v>45</v>
      </c>
      <c r="L72" s="45">
        <f t="shared" si="21"/>
        <v>-0.28995414999999991</v>
      </c>
      <c r="M72" s="45">
        <f t="shared" si="21"/>
        <v>2.4585819999998343E-2</v>
      </c>
      <c r="N72" s="45">
        <f t="shared" si="21"/>
        <v>0.3368817333774341</v>
      </c>
      <c r="O72" s="45">
        <f t="shared" si="21"/>
        <v>-1.4340000000023778E-4</v>
      </c>
      <c r="P72" s="45">
        <f t="shared" si="21"/>
        <v>1.0136000000038337E-4</v>
      </c>
      <c r="U72" s="30"/>
      <c r="W72" s="30"/>
    </row>
    <row r="73" spans="1:23" s="18" customFormat="1">
      <c r="A73" s="8">
        <v>5</v>
      </c>
      <c r="D73" s="56" t="s">
        <v>50</v>
      </c>
      <c r="E73" s="47" t="str">
        <f t="shared" si="20"/>
        <v>Metered wastewater-only customer</v>
      </c>
      <c r="F73" s="61" t="s">
        <v>45</v>
      </c>
      <c r="L73" s="45">
        <f t="shared" si="21"/>
        <v>0.44608488000000002</v>
      </c>
      <c r="M73" s="45">
        <f t="shared" si="21"/>
        <v>0.40889050000000005</v>
      </c>
      <c r="N73" s="45">
        <f t="shared" si="21"/>
        <v>0.47950594674440472</v>
      </c>
      <c r="O73" s="45">
        <f t="shared" si="21"/>
        <v>-1.9620000000025728E-5</v>
      </c>
      <c r="P73" s="45">
        <f t="shared" si="21"/>
        <v>-5.0841000000012571E-4</v>
      </c>
    </row>
    <row r="74" spans="1:23" s="18" customFormat="1">
      <c r="A74" s="8">
        <v>6</v>
      </c>
      <c r="D74" s="56" t="s">
        <v>50</v>
      </c>
      <c r="E74" s="47" t="str">
        <f t="shared" si="20"/>
        <v>Meterered water and wastewater customer</v>
      </c>
      <c r="F74" s="61" t="s">
        <v>45</v>
      </c>
      <c r="L74" s="45">
        <f t="shared" si="21"/>
        <v>-0.56356379999999751</v>
      </c>
      <c r="M74" s="45">
        <f t="shared" si="21"/>
        <v>-0.37242959999999875</v>
      </c>
      <c r="N74" s="45">
        <f t="shared" si="21"/>
        <v>-0.65026389510025062</v>
      </c>
      <c r="O74" s="45">
        <f t="shared" si="21"/>
        <v>7.4479999999885194E-4</v>
      </c>
      <c r="P74" s="45">
        <f t="shared" si="21"/>
        <v>-1.9713999999737553E-4</v>
      </c>
    </row>
    <row r="75" spans="1:23" s="18" customFormat="1">
      <c r="D75" s="56" t="s">
        <v>50</v>
      </c>
      <c r="E75" s="14" t="s">
        <v>22</v>
      </c>
      <c r="F75" s="19"/>
      <c r="L75" s="48">
        <f>SUM(L69:L74)</f>
        <v>-0.18437363999999479</v>
      </c>
      <c r="M75" s="48">
        <f t="shared" ref="M75:P75" si="22">SUM(M69:M74)</f>
        <v>6.0137299999977745E-3</v>
      </c>
      <c r="N75" s="48">
        <f t="shared" si="22"/>
        <v>-8.3777861061855585E-3</v>
      </c>
      <c r="O75" s="48">
        <f>SUM(O69:O74)</f>
        <v>9.9296000000322071E-4</v>
      </c>
      <c r="P75" s="48">
        <f t="shared" si="22"/>
        <v>4.614100000043253E-4</v>
      </c>
      <c r="R75" s="22"/>
      <c r="S75" s="22"/>
      <c r="T75" s="22"/>
      <c r="U75" s="22"/>
      <c r="W75" s="22"/>
    </row>
    <row r="76" spans="1:23" s="18" customFormat="1">
      <c r="D76" s="31"/>
      <c r="E76" s="14"/>
      <c r="F76" s="19"/>
      <c r="L76" s="40"/>
      <c r="M76" s="40"/>
      <c r="N76" s="40"/>
      <c r="O76" s="40"/>
      <c r="P76" s="40"/>
      <c r="Q76" s="22"/>
      <c r="R76" s="22"/>
      <c r="S76" s="22"/>
      <c r="T76" s="22"/>
      <c r="U76" s="22"/>
      <c r="W76" s="22"/>
    </row>
    <row r="77" spans="1:23" s="18" customFormat="1">
      <c r="D77" s="56" t="s">
        <v>50</v>
      </c>
      <c r="E77" s="14" t="s">
        <v>48</v>
      </c>
      <c r="F77" s="19"/>
      <c r="L77" s="40"/>
      <c r="M77" s="40"/>
      <c r="N77" s="40"/>
      <c r="O77" s="40"/>
      <c r="P77" s="55">
        <f>SUM(L75:P75)</f>
        <v>-0.18528332610617504</v>
      </c>
      <c r="Q77" s="22"/>
      <c r="R77" s="22"/>
      <c r="S77" s="22"/>
      <c r="T77" s="22"/>
      <c r="U77" s="22"/>
      <c r="W77" s="22"/>
    </row>
    <row r="78" spans="1:23" s="18" customFormat="1">
      <c r="D78" s="31"/>
      <c r="E78" s="14"/>
      <c r="F78" s="19"/>
      <c r="L78" s="40"/>
      <c r="M78" s="40"/>
      <c r="N78" s="40"/>
      <c r="O78" s="40"/>
      <c r="P78" s="65"/>
      <c r="Q78" s="22"/>
      <c r="R78" s="22"/>
      <c r="S78" s="22"/>
      <c r="T78" s="22"/>
      <c r="U78" s="22"/>
      <c r="W78" s="22"/>
    </row>
    <row r="79" spans="1:23" s="18" customFormat="1">
      <c r="D79" s="31"/>
      <c r="E79" s="14" t="s">
        <v>51</v>
      </c>
      <c r="F79" s="19"/>
      <c r="L79" s="40"/>
      <c r="M79" s="40"/>
      <c r="N79" s="40"/>
      <c r="O79" s="40"/>
      <c r="P79" s="65"/>
      <c r="Q79" s="22"/>
      <c r="R79" s="22"/>
      <c r="S79" s="22"/>
      <c r="T79" s="22"/>
      <c r="U79" s="22"/>
      <c r="W79" s="22"/>
    </row>
    <row r="80" spans="1:23" s="18" customFormat="1">
      <c r="A80" s="85"/>
      <c r="B80" s="85"/>
      <c r="C80" s="85"/>
      <c r="D80" s="56" t="s">
        <v>50</v>
      </c>
      <c r="E80" s="68" t="s">
        <v>58</v>
      </c>
      <c r="F80" s="19" t="s">
        <v>45</v>
      </c>
      <c r="G80" s="68"/>
      <c r="H80" s="68"/>
      <c r="I80" s="68"/>
      <c r="J80" s="68"/>
      <c r="K80" s="70"/>
      <c r="L80" s="79">
        <f>0-L64</f>
        <v>9.6831089999994735E-2</v>
      </c>
      <c r="M80" s="79">
        <f t="shared" ref="M80:O80" si="23">0-M64</f>
        <v>-0.30771979999999766</v>
      </c>
      <c r="N80" s="79">
        <f t="shared" si="23"/>
        <v>-0.1338537838938143</v>
      </c>
      <c r="O80" s="79">
        <f t="shared" si="23"/>
        <v>0.53506480028842029</v>
      </c>
      <c r="P80" s="79">
        <f>0-P64</f>
        <v>-4.614100000043253E-4</v>
      </c>
      <c r="Q80" s="73"/>
      <c r="R80" s="22"/>
      <c r="S80" s="22"/>
      <c r="T80" s="22"/>
      <c r="U80" s="22"/>
      <c r="W80" s="42">
        <f>SUM(L80:P80)</f>
        <v>0.18986089639459874</v>
      </c>
    </row>
    <row r="81" spans="1:24" s="18" customFormat="1">
      <c r="A81" s="85"/>
      <c r="B81" s="85"/>
      <c r="C81" s="85"/>
      <c r="D81" s="56" t="s">
        <v>55</v>
      </c>
      <c r="E81" s="68" t="s">
        <v>59</v>
      </c>
      <c r="F81" s="19"/>
      <c r="G81" s="68"/>
      <c r="H81" s="68"/>
      <c r="I81" s="70"/>
      <c r="J81" s="70"/>
      <c r="K81" s="70"/>
      <c r="L81" s="79"/>
      <c r="M81" s="79"/>
      <c r="N81" s="79"/>
      <c r="O81" s="79"/>
      <c r="P81" s="79"/>
      <c r="Q81" s="22"/>
      <c r="R81" s="22"/>
      <c r="S81" s="22"/>
      <c r="T81" s="22"/>
      <c r="U81" s="22"/>
      <c r="W81" s="80">
        <f>IF(SUM(W35+W46)=0,0,W80/(W35+W46))</f>
        <v>6.4361120451142081E-4</v>
      </c>
    </row>
    <row r="82" spans="1:24" s="18" customFormat="1">
      <c r="A82" s="85"/>
      <c r="B82" s="85"/>
      <c r="C82" s="85"/>
      <c r="D82" s="69" t="s">
        <v>54</v>
      </c>
      <c r="E82" s="66" t="s">
        <v>61</v>
      </c>
      <c r="F82" s="19"/>
      <c r="G82" s="68"/>
      <c r="H82" s="68"/>
      <c r="I82" s="68"/>
      <c r="J82" s="68"/>
      <c r="K82" s="70"/>
      <c r="L82" s="40"/>
      <c r="M82" s="79"/>
      <c r="N82" s="79"/>
      <c r="O82" s="79"/>
      <c r="P82" s="79"/>
      <c r="Q82" s="22"/>
      <c r="R82" s="22"/>
      <c r="S82" s="22"/>
      <c r="T82" s="22"/>
      <c r="U82" s="22"/>
      <c r="W82" s="71" t="b">
        <f>ABS(W81)&gt;Materiality.Threshold</f>
        <v>0</v>
      </c>
    </row>
    <row r="83" spans="1:24" s="18" customFormat="1">
      <c r="A83" s="85"/>
      <c r="B83" s="85"/>
      <c r="C83" s="85"/>
      <c r="D83" s="31"/>
      <c r="E83" s="14"/>
      <c r="F83" s="19"/>
      <c r="L83" s="40"/>
      <c r="M83" s="40"/>
      <c r="N83" s="40"/>
      <c r="O83" s="40"/>
      <c r="P83" s="65"/>
      <c r="Q83" s="22"/>
      <c r="R83" s="22"/>
      <c r="S83" s="22"/>
      <c r="T83" s="22"/>
      <c r="U83" s="22"/>
      <c r="W83" s="22"/>
    </row>
    <row r="84" spans="1:24" s="18" customFormat="1">
      <c r="A84" s="85"/>
      <c r="B84" s="85"/>
      <c r="C84" s="85"/>
      <c r="D84" s="31"/>
      <c r="E84" s="14" t="s">
        <v>52</v>
      </c>
      <c r="F84" s="19"/>
      <c r="L84" s="40"/>
      <c r="M84" s="40"/>
      <c r="N84" s="40"/>
      <c r="O84" s="40"/>
      <c r="P84" s="40"/>
      <c r="Q84" s="22"/>
      <c r="R84" s="22"/>
      <c r="S84" s="22"/>
      <c r="T84" s="22"/>
      <c r="U84" s="22"/>
      <c r="W84" s="22"/>
    </row>
    <row r="85" spans="1:24" s="18" customFormat="1">
      <c r="A85" s="85"/>
      <c r="B85" s="85"/>
      <c r="C85" s="85"/>
      <c r="D85" s="31"/>
      <c r="E85" s="14"/>
      <c r="F85" s="19"/>
      <c r="L85" s="40"/>
      <c r="M85" s="40"/>
      <c r="N85" s="40"/>
      <c r="O85" s="40"/>
      <c r="P85" s="84"/>
      <c r="Q85" s="22"/>
      <c r="R85" s="22"/>
      <c r="S85" s="22"/>
      <c r="T85" s="22"/>
      <c r="U85" s="22"/>
      <c r="W85" s="22"/>
    </row>
    <row r="86" spans="1:24" s="18" customFormat="1">
      <c r="A86" s="8">
        <v>1</v>
      </c>
      <c r="B86" s="85"/>
      <c r="C86" s="85"/>
      <c r="D86" s="56" t="s">
        <v>50</v>
      </c>
      <c r="E86" s="66" t="s">
        <v>64</v>
      </c>
      <c r="F86" s="19" t="s">
        <v>45</v>
      </c>
      <c r="H86"/>
      <c r="I86"/>
      <c r="J86"/>
      <c r="K86"/>
      <c r="L86" s="79">
        <f>INDEX($L$75:$P$75,1,$A86)</f>
        <v>-0.18437363999999479</v>
      </c>
      <c r="M86" s="79">
        <f>L86*(1+Discount.Rate)</f>
        <v>-0.19101109103999461</v>
      </c>
      <c r="N86" s="79">
        <f>M86*(1+Discount.Rate)</f>
        <v>-0.19788749031743441</v>
      </c>
      <c r="O86" s="79">
        <f>N86*(1+Discount.Rate)</f>
        <v>-0.20501143996886206</v>
      </c>
      <c r="P86" s="79">
        <f>O86*(1+Discount.Rate)</f>
        <v>-0.21239185180774112</v>
      </c>
      <c r="R86" s="22"/>
      <c r="S86" s="22"/>
      <c r="T86" s="22"/>
      <c r="U86" s="22"/>
      <c r="W86" s="22"/>
    </row>
    <row r="87" spans="1:24" s="18" customFormat="1">
      <c r="A87" s="8">
        <v>2</v>
      </c>
      <c r="B87" s="85"/>
      <c r="C87" s="85"/>
      <c r="D87" s="56" t="s">
        <v>50</v>
      </c>
      <c r="E87" s="66" t="s">
        <v>67</v>
      </c>
      <c r="F87" s="19" t="s">
        <v>45</v>
      </c>
      <c r="H87"/>
      <c r="I87"/>
      <c r="J87"/>
      <c r="K87"/>
      <c r="L87" s="79"/>
      <c r="M87" s="79">
        <f>INDEX($L$75:$P$75,1,$A87)</f>
        <v>6.0137299999977745E-3</v>
      </c>
      <c r="N87" s="79">
        <f>M87*(1+Discount.Rate)</f>
        <v>6.2302242799976947E-3</v>
      </c>
      <c r="O87" s="79">
        <f>N87*(1+Discount.Rate)</f>
        <v>6.4545123540776118E-3</v>
      </c>
      <c r="P87" s="79">
        <f>O87*(1+Discount.Rate)</f>
        <v>6.6868747988244057E-3</v>
      </c>
      <c r="R87" s="22"/>
      <c r="S87" s="22"/>
      <c r="T87" s="22"/>
      <c r="U87" s="22"/>
      <c r="W87" s="22"/>
    </row>
    <row r="88" spans="1:24" s="18" customFormat="1">
      <c r="A88" s="8">
        <v>3</v>
      </c>
      <c r="B88" s="85"/>
      <c r="C88" s="85"/>
      <c r="D88" s="56" t="s">
        <v>50</v>
      </c>
      <c r="E88" s="66" t="s">
        <v>65</v>
      </c>
      <c r="F88" s="19" t="s">
        <v>45</v>
      </c>
      <c r="H88"/>
      <c r="I88"/>
      <c r="J88"/>
      <c r="K88"/>
      <c r="L88" s="79"/>
      <c r="M88" s="79"/>
      <c r="N88" s="79">
        <f>INDEX($L$75:$P$75,1,$A88)</f>
        <v>-8.3777861061855585E-3</v>
      </c>
      <c r="O88" s="79">
        <f>N88*(1+Discount.Rate)</f>
        <v>-8.6793864060082382E-3</v>
      </c>
      <c r="P88" s="79">
        <f>O88*(1+Discount.Rate)</f>
        <v>-8.9918443166245345E-3</v>
      </c>
      <c r="R88" s="22"/>
      <c r="S88" s="22"/>
      <c r="T88" s="22"/>
      <c r="U88" s="22"/>
      <c r="W88" s="22"/>
    </row>
    <row r="89" spans="1:24" s="18" customFormat="1">
      <c r="A89" s="8">
        <v>4</v>
      </c>
      <c r="B89" s="85"/>
      <c r="C89" s="85"/>
      <c r="D89" s="56" t="s">
        <v>50</v>
      </c>
      <c r="E89" s="66" t="s">
        <v>66</v>
      </c>
      <c r="F89" s="19" t="s">
        <v>45</v>
      </c>
      <c r="H89"/>
      <c r="I89"/>
      <c r="J89"/>
      <c r="K89"/>
      <c r="L89" s="79"/>
      <c r="M89" s="79"/>
      <c r="N89" s="79"/>
      <c r="O89" s="79">
        <f>INDEX($L$75:$P$75,1,$A89)</f>
        <v>9.9296000000322071E-4</v>
      </c>
      <c r="P89" s="79">
        <f>O89*(1+Discount.Rate)</f>
        <v>1.0287065600033368E-3</v>
      </c>
      <c r="R89" s="22"/>
      <c r="S89" s="22"/>
      <c r="T89" s="22"/>
      <c r="U89" s="22"/>
      <c r="W89" s="22"/>
    </row>
    <row r="90" spans="1:24" s="18" customFormat="1">
      <c r="A90" s="8">
        <v>5</v>
      </c>
      <c r="B90" s="85"/>
      <c r="C90" s="85"/>
      <c r="D90" s="56" t="s">
        <v>50</v>
      </c>
      <c r="E90" s="66" t="s">
        <v>68</v>
      </c>
      <c r="F90" s="19" t="s">
        <v>45</v>
      </c>
      <c r="H90"/>
      <c r="I90"/>
      <c r="J90"/>
      <c r="K90"/>
      <c r="L90" s="79"/>
      <c r="M90" s="79"/>
      <c r="N90" s="79"/>
      <c r="O90" s="79"/>
      <c r="P90" s="79">
        <f>INDEX($L$75:$P$75,1,$A90)</f>
        <v>4.614100000043253E-4</v>
      </c>
      <c r="R90" s="22"/>
      <c r="S90" s="22"/>
      <c r="T90" s="22"/>
      <c r="U90" s="22"/>
      <c r="W90" s="22"/>
    </row>
    <row r="91" spans="1:24" s="18" customFormat="1">
      <c r="A91" s="56"/>
      <c r="B91" s="86"/>
      <c r="C91" s="86"/>
      <c r="D91" s="56"/>
      <c r="E91" s="66"/>
      <c r="F91" s="19"/>
      <c r="H91"/>
      <c r="I91"/>
      <c r="J91"/>
      <c r="K91"/>
      <c r="L91" s="79"/>
      <c r="M91" s="79"/>
      <c r="N91" s="79"/>
      <c r="O91" s="79"/>
      <c r="P91" s="79"/>
      <c r="R91" s="22"/>
      <c r="S91" s="22"/>
      <c r="T91" s="22"/>
      <c r="U91" s="22"/>
      <c r="W91" s="22"/>
    </row>
    <row r="92" spans="1:24" s="18" customFormat="1">
      <c r="A92" s="85"/>
      <c r="B92" s="85"/>
      <c r="C92" s="85"/>
      <c r="D92" s="56" t="s">
        <v>50</v>
      </c>
      <c r="E92" s="78" t="s">
        <v>72</v>
      </c>
      <c r="F92" s="19" t="s">
        <v>45</v>
      </c>
      <c r="H92"/>
      <c r="I92"/>
      <c r="J92"/>
      <c r="K92"/>
      <c r="L92" s="79"/>
      <c r="M92" s="79"/>
      <c r="N92" s="79"/>
      <c r="O92" s="79"/>
      <c r="P92" s="97">
        <f>SUM(P86:P90)</f>
        <v>-0.21320670476553358</v>
      </c>
      <c r="R92" s="22"/>
      <c r="S92" s="22"/>
      <c r="T92" s="22"/>
      <c r="U92" s="22"/>
      <c r="W92" s="22"/>
    </row>
    <row r="93" spans="1:24" s="18" customFormat="1">
      <c r="A93" s="85"/>
      <c r="B93" s="85"/>
      <c r="C93" s="85"/>
      <c r="D93"/>
      <c r="E93" s="66"/>
      <c r="F93" s="59"/>
      <c r="H93"/>
      <c r="I93"/>
      <c r="J93"/>
      <c r="K93"/>
      <c r="L93" s="39"/>
      <c r="M93" s="39"/>
      <c r="N93" s="39"/>
      <c r="O93" s="39"/>
      <c r="P93" s="98"/>
      <c r="R93" s="22"/>
      <c r="S93" s="22"/>
      <c r="T93" s="22"/>
      <c r="U93" s="22"/>
      <c r="W93" s="22"/>
    </row>
    <row r="94" spans="1:24" s="18" customFormat="1">
      <c r="A94" s="85"/>
      <c r="B94" s="85"/>
      <c r="C94" s="85"/>
      <c r="D94" s="56" t="s">
        <v>50</v>
      </c>
      <c r="E94" s="67" t="s">
        <v>53</v>
      </c>
      <c r="F94" s="19" t="s">
        <v>45</v>
      </c>
      <c r="H94"/>
      <c r="I94"/>
      <c r="J94"/>
      <c r="K94"/>
      <c r="L94" s="39"/>
      <c r="M94" s="39"/>
      <c r="N94" s="39"/>
      <c r="O94" s="39"/>
      <c r="P94" s="97">
        <f>IF(W82,P92,P77)</f>
        <v>-0.18528332610617504</v>
      </c>
      <c r="R94" s="22"/>
      <c r="S94" s="22"/>
      <c r="T94" s="22"/>
      <c r="U94" s="22"/>
      <c r="W94" s="22"/>
    </row>
    <row r="95" spans="1:24" s="18" customFormat="1" ht="13.5" thickBot="1">
      <c r="D95" s="31"/>
      <c r="E95" s="14"/>
      <c r="F95" s="19"/>
      <c r="L95" s="40"/>
      <c r="M95" s="40"/>
      <c r="N95" s="40"/>
      <c r="O95" s="40"/>
      <c r="P95" s="40"/>
      <c r="Q95" s="22"/>
      <c r="R95" s="22"/>
      <c r="S95" s="22"/>
      <c r="T95" s="22"/>
      <c r="U95" s="22"/>
      <c r="W95" s="22"/>
    </row>
    <row r="96" spans="1:24" s="18" customFormat="1" ht="13.5" thickBot="1">
      <c r="A96" s="50" t="s">
        <v>19</v>
      </c>
      <c r="B96" s="49"/>
      <c r="C96" s="49"/>
      <c r="D96" s="57"/>
      <c r="E96" s="49"/>
      <c r="F96" s="62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6:6" s="18" customFormat="1">
      <c r="F97" s="19"/>
    </row>
    <row r="98" spans="6:6" s="18" customFormat="1" hidden="1">
      <c r="F98" s="19"/>
    </row>
    <row r="99" spans="6:6" s="18" customFormat="1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sheetProtection algorithmName="SHA-512" hashValue="oXasAbuHyAzn73GKsMPQqV9m1T+rMj3ozD+/ylfPfMu0B+kFFjfr3fJV5yUY2FQfwRG7NJjMevFtAa8ftMZJSw==" saltValue="PUoS/I5GLYnFUfNe4NdU+Q==" spinCount="100000" sheet="1" objects="1" scenarios="1"/>
  <conditionalFormatting sqref="W82">
    <cfRule type="cellIs" dxfId="0" priority="1" operator="equal">
      <formula>TRUE</formula>
    </cfRule>
  </conditionalFormatting>
  <pageMargins left="0.7" right="0.7" top="0.31" bottom="0.2" header="0.3" footer="0.3"/>
  <pageSetup paperSize="8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4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13" sqref="L13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40" style="3" bestFit="1" customWidth="1"/>
    <col min="6" max="8" width="2.7109375" style="3" customWidth="1"/>
    <col min="9" max="21" width="9.7109375" style="3" customWidth="1"/>
    <col min="22" max="23" width="9.140625" style="3" customWidth="1"/>
    <col min="24" max="16384" width="0" style="3" hidden="1"/>
  </cols>
  <sheetData>
    <row r="1" spans="1:23" ht="33.75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>
      <c r="I4" s="18"/>
      <c r="J4" s="18"/>
      <c r="K4" s="18"/>
      <c r="V4" s="25"/>
    </row>
    <row r="5" spans="1:2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5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>
      <c r="E11" s="6" t="s">
        <v>23</v>
      </c>
      <c r="U11" s="17"/>
    </row>
    <row r="12" spans="1:23">
      <c r="E12" s="46" t="s">
        <v>35</v>
      </c>
    </row>
    <row r="13" spans="1:23">
      <c r="E13" s="46" t="s">
        <v>34</v>
      </c>
    </row>
    <row r="14" spans="1:23">
      <c r="E14" s="46" t="s">
        <v>25</v>
      </c>
    </row>
    <row r="15" spans="1:23">
      <c r="E15" s="46" t="s">
        <v>36</v>
      </c>
    </row>
    <row r="16" spans="1:23">
      <c r="E16" s="46" t="s">
        <v>37</v>
      </c>
    </row>
    <row r="17" spans="1:23">
      <c r="E17" s="46" t="s">
        <v>38</v>
      </c>
    </row>
    <row r="18" spans="1:23">
      <c r="E18" s="16" t="s">
        <v>33</v>
      </c>
    </row>
    <row r="19" spans="1:23" ht="13.5" thickBot="1">
      <c r="E19" s="16"/>
    </row>
    <row r="20" spans="1:23" ht="13.5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sheetProtection algorithmName="SHA-512" hashValue="ROj8Nyd2cb9V/DGchGDxwGIjUygHAeayckgmxq5euGlV/SP5QFwSq6m24rWN+aHgpENyDDYuvl44uQCwInwciw==" saltValue="Nms+3+rtLWEeBiWfCRuNq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WG Regulatory Reports" ma:contentTypeID="0x010100D269F015FFF94123ABA214BBDDBEAC31008575088CA72BBD41ACE7BAD3A60FC90B" ma:contentTypeVersion="24" ma:contentTypeDescription="Create a new document." ma:contentTypeScope="" ma:versionID="c5bd8c9c1e383764dfa42b1b69740608">
  <xsd:schema xmlns:xsd="http://www.w3.org/2001/XMLSchema" xmlns:xs="http://www.w3.org/2001/XMLSchema" xmlns:p="http://schemas.microsoft.com/office/2006/metadata/properties" xmlns:ns2="7192ae00-d4fd-49ae-a62e-bdd9baa466d2" xmlns:ns3="e56acf47-464f-484f-b26f-0b037f25e56c" xmlns:ns4="9fe40a70-c2be-44b1-b438-8698d9f6fc58" targetNamespace="http://schemas.microsoft.com/office/2006/metadata/properties" ma:root="true" ma:fieldsID="7493c003fb69630436ce470564578d92" ns2:_="" ns3:_="" ns4:_="">
    <xsd:import namespace="7192ae00-d4fd-49ae-a62e-bdd9baa466d2"/>
    <xsd:import namespace="e56acf47-464f-484f-b26f-0b037f25e56c"/>
    <xsd:import namespace="9fe40a70-c2be-44b1-b438-8698d9f6fc58"/>
    <xsd:element name="properties">
      <xsd:complexType>
        <xsd:sequence>
          <xsd:element name="documentManagement">
            <xsd:complexType>
              <xsd:all>
                <xsd:element ref="ns2:ecoregDataProvider"/>
                <xsd:element ref="ns2:ecoregDataReviewer"/>
                <xsd:element ref="ns2:ecoregAuditor"/>
                <xsd:element ref="ns2:ecoregSeniorManager"/>
                <xsd:element ref="ns2:ecoregPreviousStatus"/>
                <xsd:element ref="ns2:ecoregStatus"/>
                <xsd:element ref="ns2:ecoregDataProviderTriggerDate" minOccurs="0"/>
                <xsd:element ref="ns2:ecoregDataReviewerTriggerDate" minOccurs="0"/>
                <xsd:element ref="ns2:ecoregSeniorManagerTriggerDate" minOccurs="0"/>
                <xsd:element ref="ns2:ecoregAuditorTriggerDate" minOccurs="0"/>
                <xsd:element ref="ns2:ecoregMethodologyUploaded" minOccurs="0"/>
                <xsd:element ref="ns2:ecoregDataProviderComments" minOccurs="0"/>
                <xsd:element ref="ns2:ecoregDataReviewerComments" minOccurs="0"/>
                <xsd:element ref="ns2:ecoregSeniorManagerComments" minOccurs="0"/>
                <xsd:element ref="ns2:ecoregAuditorComments" minOccurs="0"/>
                <xsd:element ref="ns3:MediaServiceMetadata" minOccurs="0"/>
                <xsd:element ref="ns3:MediaServiceFastMetadata" minOccurs="0"/>
                <xsd:element ref="ns3:Regulatory_x0020_Reports_x0020_Library_x0020_Workflow_x0020_1202_x002d_01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2ae00-d4fd-49ae-a62e-bdd9baa466d2" elementFormDefault="qualified">
    <xsd:import namespace="http://schemas.microsoft.com/office/2006/documentManagement/types"/>
    <xsd:import namespace="http://schemas.microsoft.com/office/infopath/2007/PartnerControls"/>
    <xsd:element name="ecoregDataProvider" ma:index="8" ma:displayName="Data Provider" ma:internalName="ecoregDataProvid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DataReviewer" ma:index="9" ma:displayName="Data Reviewer" ma:internalName="ecoregData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Auditor" ma:index="10" ma:displayName="Auditor" ma:internalName="ecoregAudi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SeniorManager" ma:index="11" ma:displayName="Senior Manager" ma:internalName="ecoregSenior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oregPreviousStatus" ma:index="12" ma:displayName="Previous Status" ma:default="Data Provider" ma:internalName="ecoregPreviousStatus">
      <xsd:simpleType>
        <xsd:restriction base="dms:Choice">
          <xsd:enumeration value="Data Provider"/>
          <xsd:enumeration value="Data Reviewer"/>
          <xsd:enumeration value="Senior Manager"/>
          <xsd:enumeration value="Auditor"/>
          <xsd:enumeration value="Complete"/>
        </xsd:restriction>
      </xsd:simpleType>
    </xsd:element>
    <xsd:element name="ecoregStatus" ma:index="13" ma:displayName="Status" ma:default="Data Provider" ma:internalName="ecoregStatus">
      <xsd:simpleType>
        <xsd:restriction base="dms:Choice">
          <xsd:enumeration value="Data Provider"/>
          <xsd:enumeration value="Data Reviewer"/>
          <xsd:enumeration value="Senior Manager"/>
          <xsd:enumeration value="Auditor"/>
          <xsd:enumeration value="Complete"/>
        </xsd:restriction>
      </xsd:simpleType>
    </xsd:element>
    <xsd:element name="ecoregDataProviderTriggerDate" ma:index="14" nillable="true" ma:displayName="Data Provider Trigger Date" ma:format="DateOnly" ma:internalName="ecoregDataProviderTriggerDate">
      <xsd:simpleType>
        <xsd:restriction base="dms:DateTime"/>
      </xsd:simpleType>
    </xsd:element>
    <xsd:element name="ecoregDataReviewerTriggerDate" ma:index="15" nillable="true" ma:displayName="Data Reviewer Trigger Date" ma:format="DateOnly" ma:internalName="ecoregDataReviewerTriggerDate">
      <xsd:simpleType>
        <xsd:restriction base="dms:DateTime"/>
      </xsd:simpleType>
    </xsd:element>
    <xsd:element name="ecoregSeniorManagerTriggerDate" ma:index="16" nillable="true" ma:displayName="Senior Manager Trigger Date" ma:format="DateOnly" ma:internalName="ecoregSeniorManagerTriggerDate">
      <xsd:simpleType>
        <xsd:restriction base="dms:DateTime"/>
      </xsd:simpleType>
    </xsd:element>
    <xsd:element name="ecoregAuditorTriggerDate" ma:index="17" nillable="true" ma:displayName="Auditor Trigger Date" ma:format="DateOnly" ma:internalName="ecoregAuditorTriggerDate">
      <xsd:simpleType>
        <xsd:restriction base="dms:DateTime"/>
      </xsd:simpleType>
    </xsd:element>
    <xsd:element name="ecoregMethodologyUploaded" ma:index="18" nillable="true" ma:displayName="Methodology Uploaded" ma:default="No" ma:internalName="ecoregMethodologyUploaded">
      <xsd:simpleType>
        <xsd:restriction base="dms:Choice">
          <xsd:enumeration value="No"/>
          <xsd:enumeration value="Yes"/>
        </xsd:restriction>
      </xsd:simpleType>
    </xsd:element>
    <xsd:element name="ecoregDataProviderComments" ma:index="19" nillable="true" ma:displayName="Data Provider Comments" ma:internalName="ecoregDataProviderComments">
      <xsd:simpleType>
        <xsd:restriction base="dms:Note"/>
      </xsd:simpleType>
    </xsd:element>
    <xsd:element name="ecoregDataReviewerComments" ma:index="20" nillable="true" ma:displayName="Data Reviewer Comments" ma:internalName="ecoregDataReviewerComments">
      <xsd:simpleType>
        <xsd:restriction base="dms:Note"/>
      </xsd:simpleType>
    </xsd:element>
    <xsd:element name="ecoregSeniorManagerComments" ma:index="21" nillable="true" ma:displayName="Senior Manager Comments" ma:internalName="ecoregSeniorManagerComments">
      <xsd:simpleType>
        <xsd:restriction base="dms:Note"/>
      </xsd:simpleType>
    </xsd:element>
    <xsd:element name="ecoregAuditorComments" ma:index="22" nillable="true" ma:displayName="Auditor Comments" ma:internalName="ecoregAuditor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acf47-464f-484f-b26f-0b037f25e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Regulatory_x0020_Reports_x0020_Library_x0020_Workflow_x0020_1202_x002d_01" ma:index="25" nillable="true" ma:displayName="Regulatory Reports Library Workflow 0203-01" ma:internalName="Regulatory_x0020_Reports_x0020_Library_x0020_Workflow_x0020_1202_x002d_0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40a70-c2be-44b1-b438-8698d9f6fc58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oregSeniorManagerTriggerDate xmlns="7192ae00-d4fd-49ae-a62e-bdd9baa466d2">2018-06-03T23:00:00+00:00</ecoregSeniorManagerTriggerDate>
    <ecoregMethodologyUploaded xmlns="7192ae00-d4fd-49ae-a62e-bdd9baa466d2">Yes</ecoregMethodologyUploaded>
    <ecoregDataProviderComments xmlns="7192ae00-d4fd-49ae-a62e-bdd9baa466d2" xsi:nil="true"/>
    <ecoregPreviousStatus xmlns="7192ae00-d4fd-49ae-a62e-bdd9baa466d2">Complete</ecoregPreviousStatus>
    <ecoregAuditorTriggerDate xmlns="7192ae00-d4fd-49ae-a62e-bdd9baa466d2" xsi:nil="true"/>
    <ecoregDataReviewerComments xmlns="7192ae00-d4fd-49ae-a62e-bdd9baa466d2" xsi:nil="true"/>
    <ecoregDataProviderTriggerDate xmlns="7192ae00-d4fd-49ae-a62e-bdd9baa466d2">2018-06-19T23:00:00+00:00</ecoregDataProviderTriggerDate>
    <ecoregAuditorComments xmlns="7192ae00-d4fd-49ae-a62e-bdd9baa466d2">IB Comment 25 July: Sent back to data provider as per request from NR. (data provider changed in order for changes to be made).  IB Comment 17 Aug - Sent back to Data Provider for amends.</ecoregAuditorComments>
    <ecoregSeniorManagerComments xmlns="7192ae00-d4fd-49ae-a62e-bdd9baa466d2" xsi:nil="true"/>
    <Regulatory_x0020_Reports_x0020_Library_x0020_Workflow_x0020_1202_x002d_01 xmlns="e56acf47-464f-484f-b26f-0b037f25e56c">
      <Url xsi:nil="true"/>
      <Description xsi:nil="true"/>
    </Regulatory_x0020_Reports_x0020_Library_x0020_Workflow_x0020_1202_x002d_01>
    <ecoregDataReviewer xmlns="7192ae00-d4fd-49ae-a62e-bdd9baa466d2">
      <UserInfo>
        <DisplayName>Stewart Hazon</DisplayName>
        <AccountId>650</AccountId>
        <AccountType/>
      </UserInfo>
    </ecoregDataReviewer>
    <ecoregSeniorManager xmlns="7192ae00-d4fd-49ae-a62e-bdd9baa466d2">
      <UserInfo>
        <DisplayName>Crawford Winton</DisplayName>
        <AccountId>615</AccountId>
        <AccountType/>
      </UserInfo>
    </ecoregSeniorManager>
    <ecoregDataReviewerTriggerDate xmlns="7192ae00-d4fd-49ae-a62e-bdd9baa466d2">2018-06-21T23:00:00+00:00</ecoregDataReviewerTriggerDate>
    <ecoregDataProvider xmlns="7192ae00-d4fd-49ae-a62e-bdd9baa466d2">
      <UserInfo>
        <DisplayName>Joanne Ward</DisplayName>
        <AccountId>545</AccountId>
        <AccountType/>
      </UserInfo>
    </ecoregDataProvider>
    <ecoregAuditor xmlns="7192ae00-d4fd-49ae-a62e-bdd9baa466d2">
      <UserInfo>
        <DisplayName>Joanne Robson</DisplayName>
        <AccountId>342</AccountId>
        <AccountType/>
      </UserInfo>
    </ecoregAuditor>
    <ecoregStatus xmlns="7192ae00-d4fd-49ae-a62e-bdd9baa466d2">Complete</ecoregStatus>
  </documentManagement>
</p:properties>
</file>

<file path=customXml/itemProps1.xml><?xml version="1.0" encoding="utf-8"?>
<ds:datastoreItem xmlns:ds="http://schemas.openxmlformats.org/officeDocument/2006/customXml" ds:itemID="{8160AB70-4059-4EC6-B8B3-6B2C7B7D2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2ae00-d4fd-49ae-a62e-bdd9baa466d2"/>
    <ds:schemaRef ds:uri="e56acf47-464f-484f-b26f-0b037f25e56c"/>
    <ds:schemaRef ds:uri="9fe40a70-c2be-44b1-b438-8698d9f6f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03C3C8-BADD-4BB8-AD6D-8AE8D76180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D02DAE-E15B-42E0-B49E-5F9C6B20C15A}">
  <ds:schemaRefs>
    <ds:schemaRef ds:uri="7192ae00-d4fd-49ae-a62e-bdd9baa466d2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9fe40a70-c2be-44b1-b438-8698d9f6fc58"/>
    <ds:schemaRef ds:uri="e56acf47-464f-484f-b26f-0b037f25e56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Inputs</vt:lpstr>
      <vt:lpstr>Calcs</vt:lpstr>
      <vt:lpstr>Lists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Inputs!Print_Area</vt:lpstr>
      <vt:lpstr>Reforecast.Customer.Numbers</vt:lpstr>
      <vt:lpstr>Revenue.Sacrifice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Mark Charlton</cp:lastModifiedBy>
  <cp:lastPrinted>2018-07-17T16:42:45Z</cp:lastPrinted>
  <dcterms:created xsi:type="dcterms:W3CDTF">2015-02-03T17:19:53Z</dcterms:created>
  <dcterms:modified xsi:type="dcterms:W3CDTF">2019-08-07T15:03:59Z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0x010100D269F015FFF94123ABA214BBDDBEAC31008575088CA72BBD41ACE7BAD3A60FC90B</vt:lpwstr>
  </property>
</Properties>
</file>