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wgcloud-my.sharepoint.com/personal/richard_woodhouse_nwl_co_uk/Documents/GDrive/DWMP/Data Tables/"/>
    </mc:Choice>
  </mc:AlternateContent>
  <xr:revisionPtr revIDLastSave="95" documentId="8_{EB0589D0-8C5B-440D-8223-1E6FBD651CEA}" xr6:coauthVersionLast="47" xr6:coauthVersionMax="47" xr10:uidLastSave="{65C2E7A5-BE88-49F1-B9BB-F3D8277582A5}"/>
  <bookViews>
    <workbookView xWindow="-38520" yWindow="1980" windowWidth="19440" windowHeight="15000" tabRatio="839" activeTab="4" xr2:uid="{7DE0A0A7-B8DA-4788-91CB-934100C3CE6C}"/>
  </bookViews>
  <sheets>
    <sheet name="Cover Sheet - READ FIRST" sheetId="34" r:id="rId1"/>
    <sheet name="Line definitions" sheetId="39" r:id="rId2"/>
    <sheet name="1. Outcomes" sheetId="45" r:id="rId3"/>
    <sheet name="2. Expenditure" sheetId="47" r:id="rId4"/>
    <sheet name="3. Adaptive Plans" sheetId="46" r:id="rId5"/>
  </sheets>
  <externalReferences>
    <externalReference r:id="rId6"/>
  </externalReferences>
  <definedNames>
    <definedName name="_xlnm.Print_Area" localSheetId="2">'1. Outcomes'!$A$1:$AA$108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9" i="45" l="1"/>
  <c r="U41" i="47"/>
  <c r="T41" i="47"/>
  <c r="S41" i="47"/>
  <c r="R41" i="47"/>
  <c r="Q41" i="47"/>
  <c r="P41" i="47"/>
  <c r="O41" i="47"/>
  <c r="N41" i="47"/>
  <c r="M41" i="47"/>
  <c r="L41" i="47"/>
  <c r="J41" i="47"/>
  <c r="I41" i="47"/>
  <c r="H41" i="47"/>
  <c r="G41" i="47"/>
  <c r="F41" i="47"/>
  <c r="V99" i="45"/>
  <c r="Z99" i="45" s="1"/>
  <c r="P99" i="45"/>
  <c r="V98" i="45"/>
  <c r="P98" i="45"/>
  <c r="Z98" i="45" s="1"/>
  <c r="V97" i="45"/>
  <c r="P97" i="45"/>
  <c r="Z97" i="45" s="1"/>
  <c r="X96" i="45"/>
  <c r="W96" i="45"/>
  <c r="Q96" i="45"/>
  <c r="R96" i="45" s="1"/>
  <c r="S96" i="45" s="1"/>
  <c r="T96" i="45" s="1"/>
  <c r="U96" i="45" s="1"/>
  <c r="W94" i="45"/>
  <c r="Q94" i="45"/>
  <c r="R94" i="45" s="1"/>
  <c r="S94" i="45" s="1"/>
  <c r="T94" i="45" s="1"/>
  <c r="U94" i="45" s="1"/>
  <c r="K94" i="45"/>
  <c r="L94" i="45" s="1"/>
  <c r="M94" i="45" s="1"/>
  <c r="N94" i="45" s="1"/>
  <c r="P40" i="47" l="1"/>
  <c r="T40" i="47"/>
  <c r="S40" i="47"/>
  <c r="R40" i="47"/>
  <c r="O40" i="47"/>
  <c r="N40" i="47"/>
  <c r="M40" i="47"/>
  <c r="L40" i="47"/>
  <c r="K40" i="47"/>
  <c r="J40" i="47"/>
  <c r="I40" i="47"/>
  <c r="H40" i="47"/>
  <c r="G40" i="47"/>
  <c r="F40" i="47"/>
  <c r="T39" i="47"/>
  <c r="S39" i="47"/>
  <c r="R39" i="47"/>
  <c r="Q39" i="47"/>
  <c r="P39" i="47"/>
  <c r="O39" i="47"/>
  <c r="N39" i="47"/>
  <c r="M39" i="47"/>
  <c r="L39" i="47"/>
  <c r="J39" i="47"/>
  <c r="I39" i="47"/>
  <c r="H39" i="47"/>
  <c r="G39" i="47"/>
  <c r="F39" i="47"/>
  <c r="K38" i="47"/>
  <c r="Q38" i="47"/>
  <c r="P35" i="47"/>
  <c r="O35" i="47"/>
  <c r="N35" i="47"/>
  <c r="M35" i="47"/>
  <c r="L35" i="47"/>
  <c r="T35" i="47"/>
  <c r="S35" i="47"/>
  <c r="R35" i="47"/>
  <c r="J35" i="47"/>
  <c r="I35" i="47"/>
  <c r="H35" i="47"/>
  <c r="G35" i="47"/>
  <c r="F35" i="47"/>
  <c r="S34" i="47"/>
  <c r="T34" i="47"/>
  <c r="R34" i="47"/>
  <c r="P34" i="47"/>
  <c r="O34" i="47"/>
  <c r="N34" i="47"/>
  <c r="M34" i="47"/>
  <c r="L34" i="47"/>
  <c r="J34" i="47"/>
  <c r="I34" i="47"/>
  <c r="H34" i="47"/>
  <c r="G34" i="47"/>
  <c r="F34" i="47"/>
  <c r="T32" i="47"/>
  <c r="S32" i="47"/>
  <c r="R32" i="47"/>
  <c r="P32" i="47"/>
  <c r="O32" i="47"/>
  <c r="N32" i="47"/>
  <c r="M32" i="47"/>
  <c r="L32" i="47"/>
  <c r="J32" i="47"/>
  <c r="I32" i="47"/>
  <c r="H32" i="47"/>
  <c r="G32" i="47"/>
  <c r="F32" i="47"/>
  <c r="L93" i="45"/>
  <c r="M93" i="45"/>
  <c r="N93" i="45"/>
  <c r="O93" i="45"/>
  <c r="K93" i="45"/>
  <c r="Z89" i="45"/>
  <c r="Z90" i="45"/>
  <c r="Z88" i="45"/>
  <c r="V89" i="45"/>
  <c r="V90" i="45"/>
  <c r="V88" i="45"/>
  <c r="P89" i="45"/>
  <c r="P90" i="45"/>
  <c r="P88" i="45"/>
  <c r="K84" i="45"/>
  <c r="L84" i="45" s="1"/>
  <c r="M84" i="45" s="1"/>
  <c r="N84" i="45" s="1"/>
  <c r="X84" i="45"/>
  <c r="W84" i="45"/>
  <c r="R84" i="45"/>
  <c r="S84" i="45" s="1"/>
  <c r="T84" i="45" s="1"/>
  <c r="U84" i="45" s="1"/>
  <c r="Q84" i="45"/>
  <c r="P84" i="45"/>
  <c r="X78" i="45"/>
  <c r="W78" i="45"/>
  <c r="R78" i="45"/>
  <c r="S78" i="45"/>
  <c r="T78" i="45" s="1"/>
  <c r="U78" i="45" s="1"/>
  <c r="Q78" i="45"/>
  <c r="U76" i="45"/>
  <c r="T76" i="45"/>
  <c r="S76" i="45"/>
  <c r="R76" i="45"/>
  <c r="Q76" i="45"/>
  <c r="N76" i="45"/>
  <c r="M76" i="45"/>
  <c r="L76" i="45"/>
  <c r="K76" i="45"/>
  <c r="L83" i="45"/>
  <c r="M83" i="45" s="1"/>
  <c r="N83" i="45" s="1"/>
  <c r="K83" i="45"/>
  <c r="M82" i="45"/>
  <c r="N82" i="45" s="1"/>
  <c r="L82" i="45"/>
  <c r="K82" i="45"/>
  <c r="V84" i="45" l="1"/>
  <c r="N58" i="45" l="1"/>
  <c r="Z31" i="45" l="1"/>
  <c r="U32" i="47" s="1"/>
  <c r="Z30" i="45"/>
  <c r="Z29" i="45"/>
  <c r="V31" i="45"/>
  <c r="Q32" i="47" s="1"/>
  <c r="V30" i="45"/>
  <c r="V29" i="45"/>
  <c r="P31" i="45"/>
  <c r="P30" i="45"/>
  <c r="P29" i="45"/>
  <c r="V19" i="45"/>
  <c r="Y19" i="45"/>
  <c r="X19" i="45"/>
  <c r="W19" i="45"/>
  <c r="P17" i="45"/>
  <c r="P18" i="45"/>
  <c r="P19" i="45"/>
  <c r="T108" i="47"/>
  <c r="S108" i="47"/>
  <c r="R108" i="47"/>
  <c r="P108" i="47"/>
  <c r="O108" i="47"/>
  <c r="O109" i="47" s="1"/>
  <c r="N108" i="47"/>
  <c r="M108" i="47"/>
  <c r="L108" i="47"/>
  <c r="J108" i="47"/>
  <c r="I108" i="47"/>
  <c r="H108" i="47"/>
  <c r="K108" i="47" s="1"/>
  <c r="Y74" i="45"/>
  <c r="X74" i="45"/>
  <c r="W74" i="45"/>
  <c r="U74" i="45"/>
  <c r="T74" i="45"/>
  <c r="S74" i="45"/>
  <c r="R74" i="45"/>
  <c r="Q74" i="45"/>
  <c r="O74" i="45"/>
  <c r="N74" i="45"/>
  <c r="M74" i="45"/>
  <c r="T117" i="47"/>
  <c r="S117" i="47"/>
  <c r="R117" i="47"/>
  <c r="P117" i="47"/>
  <c r="O117" i="47"/>
  <c r="N117" i="47"/>
  <c r="M117" i="47"/>
  <c r="L117" i="47"/>
  <c r="T120" i="47"/>
  <c r="S120" i="47"/>
  <c r="R120" i="47"/>
  <c r="P120" i="47"/>
  <c r="O120" i="47"/>
  <c r="N120" i="47"/>
  <c r="M120" i="47"/>
  <c r="L120" i="47"/>
  <c r="J120" i="47"/>
  <c r="I120" i="47"/>
  <c r="H120" i="47"/>
  <c r="G120" i="47"/>
  <c r="F120" i="47"/>
  <c r="G109" i="47"/>
  <c r="F109" i="47"/>
  <c r="T109" i="47"/>
  <c r="S109" i="47"/>
  <c r="R109" i="47"/>
  <c r="P109" i="47"/>
  <c r="L109" i="47"/>
  <c r="J109" i="47"/>
  <c r="I109" i="47"/>
  <c r="Q107" i="47"/>
  <c r="U107" i="47" s="1"/>
  <c r="K107" i="47"/>
  <c r="Q25" i="47"/>
  <c r="U25" i="47" s="1"/>
  <c r="K25" i="47"/>
  <c r="U26" i="47"/>
  <c r="Q108" i="47" l="1"/>
  <c r="U108" i="47" s="1"/>
  <c r="M109" i="47"/>
  <c r="K109" i="47"/>
  <c r="N109" i="47"/>
  <c r="H109" i="47"/>
  <c r="Q109" i="47"/>
  <c r="U109" i="47" s="1"/>
  <c r="P60" i="45"/>
  <c r="P59" i="45"/>
  <c r="K58" i="45" l="1"/>
  <c r="V86" i="45" l="1"/>
  <c r="Z86" i="45" s="1"/>
  <c r="V87" i="45"/>
  <c r="Z87" i="45" s="1"/>
  <c r="V85" i="45"/>
  <c r="Z85" i="45" s="1"/>
  <c r="V81" i="45"/>
  <c r="Z81" i="45" s="1"/>
  <c r="V79" i="45"/>
  <c r="V68" i="45"/>
  <c r="V67" i="45"/>
  <c r="P65" i="45" l="1"/>
  <c r="P66" i="45"/>
  <c r="P64" i="45"/>
  <c r="V64" i="45"/>
  <c r="V65" i="45"/>
  <c r="K75" i="45" l="1"/>
  <c r="Q75" i="45"/>
  <c r="Y75" i="45"/>
  <c r="N75" i="45"/>
  <c r="J75" i="45"/>
  <c r="L75" i="45"/>
  <c r="M75" i="45"/>
  <c r="O75" i="45"/>
  <c r="R75" i="45"/>
  <c r="S75" i="45"/>
  <c r="T75" i="45"/>
  <c r="U75" i="45"/>
  <c r="W75" i="45"/>
  <c r="X75" i="45"/>
  <c r="J69" i="45"/>
  <c r="K69" i="45"/>
  <c r="L69" i="45"/>
  <c r="M69" i="45"/>
  <c r="N69" i="45"/>
  <c r="O69" i="45"/>
  <c r="Q69" i="45"/>
  <c r="R69" i="45"/>
  <c r="S69" i="45"/>
  <c r="T69" i="45"/>
  <c r="U69" i="45"/>
  <c r="W69" i="45"/>
  <c r="X69" i="45"/>
  <c r="J63" i="45"/>
  <c r="K63" i="45"/>
  <c r="L63" i="45"/>
  <c r="M63" i="45"/>
  <c r="N63" i="45"/>
  <c r="O63" i="45"/>
  <c r="Q63" i="45"/>
  <c r="R63" i="45"/>
  <c r="S63" i="45"/>
  <c r="T63" i="45"/>
  <c r="U63" i="45"/>
  <c r="W63" i="45"/>
  <c r="X63" i="45"/>
  <c r="Y63" i="45"/>
  <c r="J58" i="45"/>
  <c r="L58" i="45"/>
  <c r="M58" i="45"/>
  <c r="O58" i="45"/>
  <c r="Q58" i="45"/>
  <c r="R58" i="45"/>
  <c r="S58" i="45"/>
  <c r="T58" i="45"/>
  <c r="U58" i="45"/>
  <c r="W58" i="45"/>
  <c r="X58" i="45"/>
  <c r="Y58" i="45"/>
  <c r="J52" i="45"/>
  <c r="K52" i="45"/>
  <c r="L52" i="45"/>
  <c r="M52" i="45"/>
  <c r="N52" i="45"/>
  <c r="O52" i="45"/>
  <c r="Q52" i="45"/>
  <c r="R52" i="45"/>
  <c r="S52" i="45"/>
  <c r="T52" i="45"/>
  <c r="U52" i="45"/>
  <c r="W52" i="45"/>
  <c r="X52" i="45"/>
  <c r="Y52" i="45"/>
  <c r="J46" i="45"/>
  <c r="K46" i="45"/>
  <c r="L46" i="45"/>
  <c r="M46" i="45"/>
  <c r="N46" i="45"/>
  <c r="O46" i="45"/>
  <c r="Q46" i="45"/>
  <c r="R46" i="45"/>
  <c r="S46" i="45"/>
  <c r="T46" i="45"/>
  <c r="U46" i="45"/>
  <c r="W46" i="45"/>
  <c r="X46" i="45"/>
  <c r="Y46" i="45"/>
  <c r="J40" i="45"/>
  <c r="K40" i="45"/>
  <c r="L40" i="45"/>
  <c r="M40" i="45"/>
  <c r="N40" i="45"/>
  <c r="O40" i="45"/>
  <c r="Q40" i="45"/>
  <c r="R40" i="45"/>
  <c r="S40" i="45"/>
  <c r="T40" i="45"/>
  <c r="U40" i="45"/>
  <c r="W40" i="45"/>
  <c r="X40" i="45"/>
  <c r="Y40" i="45"/>
  <c r="J34" i="45"/>
  <c r="K34" i="45"/>
  <c r="L34" i="45"/>
  <c r="M34" i="45"/>
  <c r="N34" i="45"/>
  <c r="O34" i="45"/>
  <c r="Q34" i="45"/>
  <c r="R34" i="45"/>
  <c r="S34" i="45"/>
  <c r="T34" i="45"/>
  <c r="U34" i="45"/>
  <c r="W34" i="45"/>
  <c r="X34" i="45"/>
  <c r="Y34" i="45"/>
  <c r="J28" i="45"/>
  <c r="K28" i="45"/>
  <c r="L28" i="45"/>
  <c r="M28" i="45"/>
  <c r="N28" i="45"/>
  <c r="O28" i="45"/>
  <c r="Q28" i="45"/>
  <c r="R28" i="45"/>
  <c r="S28" i="45"/>
  <c r="T28" i="45"/>
  <c r="U28" i="45"/>
  <c r="Q22" i="45"/>
  <c r="R22" i="45"/>
  <c r="S22" i="45"/>
  <c r="T22" i="45"/>
  <c r="U22" i="45"/>
  <c r="W22" i="45"/>
  <c r="X22" i="45"/>
  <c r="Y22" i="45"/>
  <c r="K22" i="45"/>
  <c r="L22" i="45"/>
  <c r="M22" i="45"/>
  <c r="N22" i="45"/>
  <c r="O22" i="45"/>
  <c r="J22" i="45"/>
  <c r="V60" i="45"/>
  <c r="Z60" i="45" s="1"/>
  <c r="P61" i="45"/>
  <c r="V61" i="45"/>
  <c r="P62" i="45"/>
  <c r="V62" i="45"/>
  <c r="F54" i="47"/>
  <c r="K120" i="47"/>
  <c r="Q120" i="47"/>
  <c r="Q117" i="47"/>
  <c r="K117" i="47"/>
  <c r="N21" i="47"/>
  <c r="Q89" i="47"/>
  <c r="T82" i="47"/>
  <c r="S82" i="47"/>
  <c r="R82" i="47"/>
  <c r="P82" i="47"/>
  <c r="O82" i="47"/>
  <c r="N82" i="47"/>
  <c r="M82" i="47"/>
  <c r="L82" i="47"/>
  <c r="J82" i="47"/>
  <c r="I82" i="47"/>
  <c r="H82" i="47"/>
  <c r="G82" i="47"/>
  <c r="F82" i="47"/>
  <c r="S54" i="47"/>
  <c r="T54" i="47"/>
  <c r="R54" i="47"/>
  <c r="P54" i="47"/>
  <c r="O54" i="47"/>
  <c r="N54" i="47"/>
  <c r="M54" i="47"/>
  <c r="L54" i="47"/>
  <c r="J54" i="47"/>
  <c r="I54" i="47"/>
  <c r="H54" i="47"/>
  <c r="G54" i="47"/>
  <c r="T28" i="47"/>
  <c r="S28" i="47"/>
  <c r="R28" i="47"/>
  <c r="P28" i="47"/>
  <c r="O28" i="47"/>
  <c r="N28" i="47"/>
  <c r="M28" i="47"/>
  <c r="L28" i="47"/>
  <c r="J28" i="47"/>
  <c r="I28" i="47"/>
  <c r="H28" i="47"/>
  <c r="G28" i="47"/>
  <c r="F28" i="47"/>
  <c r="P21" i="47"/>
  <c r="T21" i="47"/>
  <c r="S21" i="47"/>
  <c r="R21" i="47"/>
  <c r="F21" i="47"/>
  <c r="K20" i="47"/>
  <c r="K19" i="47"/>
  <c r="K18" i="47"/>
  <c r="K17" i="47"/>
  <c r="Q18" i="47"/>
  <c r="Q17" i="47"/>
  <c r="O21" i="47"/>
  <c r="M21" i="47"/>
  <c r="L21" i="47"/>
  <c r="H21" i="47"/>
  <c r="I21" i="47"/>
  <c r="J21" i="47"/>
  <c r="G21" i="47"/>
  <c r="V18" i="45"/>
  <c r="V20" i="45"/>
  <c r="V21" i="45"/>
  <c r="V26" i="45"/>
  <c r="V27" i="45"/>
  <c r="V32" i="45"/>
  <c r="V33" i="45"/>
  <c r="V38" i="45"/>
  <c r="V39" i="45"/>
  <c r="V44" i="45"/>
  <c r="V45" i="45"/>
  <c r="V47" i="45"/>
  <c r="V48" i="45"/>
  <c r="V49" i="45"/>
  <c r="V50" i="45"/>
  <c r="V51" i="45"/>
  <c r="V56" i="45"/>
  <c r="V57" i="45"/>
  <c r="V59" i="45"/>
  <c r="V66" i="45"/>
  <c r="V73" i="45"/>
  <c r="V74" i="45"/>
  <c r="V80" i="45"/>
  <c r="V100" i="45"/>
  <c r="V101" i="45"/>
  <c r="V102" i="45"/>
  <c r="V103" i="45"/>
  <c r="V104" i="45"/>
  <c r="V105" i="45"/>
  <c r="V106" i="45"/>
  <c r="V107" i="45"/>
  <c r="V108" i="45"/>
  <c r="V17" i="45"/>
  <c r="P20" i="45"/>
  <c r="P21" i="45"/>
  <c r="P26" i="45"/>
  <c r="P27" i="45"/>
  <c r="P32" i="45"/>
  <c r="P33" i="45"/>
  <c r="P38" i="45"/>
  <c r="P39" i="45"/>
  <c r="P44" i="45"/>
  <c r="P45" i="45"/>
  <c r="P50" i="45"/>
  <c r="P51" i="45"/>
  <c r="P56" i="45"/>
  <c r="P57" i="45"/>
  <c r="P67" i="45"/>
  <c r="P68" i="45"/>
  <c r="P73" i="45"/>
  <c r="P74" i="45"/>
  <c r="P91" i="45"/>
  <c r="P93" i="45"/>
  <c r="P100" i="45"/>
  <c r="P101" i="45"/>
  <c r="P102" i="45"/>
  <c r="P103" i="45"/>
  <c r="P104" i="45"/>
  <c r="P105" i="45"/>
  <c r="P106" i="45"/>
  <c r="P107" i="45"/>
  <c r="P108" i="45"/>
  <c r="Q96" i="47"/>
  <c r="K96" i="47"/>
  <c r="Q95" i="47"/>
  <c r="K95" i="47"/>
  <c r="Q94" i="47"/>
  <c r="K94" i="47"/>
  <c r="Q93" i="47"/>
  <c r="K93" i="47"/>
  <c r="Q92" i="47"/>
  <c r="K92" i="47"/>
  <c r="Q90" i="47"/>
  <c r="K90" i="47"/>
  <c r="K89" i="47"/>
  <c r="Q88" i="47"/>
  <c r="K88" i="47"/>
  <c r="Q87" i="47"/>
  <c r="K87" i="47"/>
  <c r="Q86" i="47"/>
  <c r="K86" i="47"/>
  <c r="Q85" i="47"/>
  <c r="K85" i="47"/>
  <c r="Q84" i="47"/>
  <c r="K84" i="47"/>
  <c r="V69" i="45" l="1"/>
  <c r="Z74" i="45"/>
  <c r="Z102" i="45"/>
  <c r="Z51" i="45"/>
  <c r="Z103" i="45"/>
  <c r="Z66" i="45"/>
  <c r="Z67" i="45"/>
  <c r="Z61" i="45"/>
  <c r="Z62" i="45"/>
  <c r="Z39" i="45"/>
  <c r="Z108" i="45"/>
  <c r="Z100" i="45"/>
  <c r="Z59" i="45"/>
  <c r="Z38" i="45"/>
  <c r="Z48" i="45"/>
  <c r="Z18" i="45"/>
  <c r="Z107" i="45"/>
  <c r="Z80" i="45"/>
  <c r="Z56" i="45"/>
  <c r="Z47" i="45"/>
  <c r="Z26" i="45"/>
  <c r="V75" i="45"/>
  <c r="V52" i="45"/>
  <c r="V22" i="45"/>
  <c r="P34" i="45"/>
  <c r="V28" i="45"/>
  <c r="V63" i="45"/>
  <c r="P75" i="45"/>
  <c r="P52" i="45"/>
  <c r="P22" i="45"/>
  <c r="V46" i="45"/>
  <c r="V34" i="45"/>
  <c r="Z68" i="45"/>
  <c r="V40" i="45"/>
  <c r="V58" i="45"/>
  <c r="Z44" i="45"/>
  <c r="P28" i="45"/>
  <c r="P40" i="45"/>
  <c r="P46" i="45"/>
  <c r="P58" i="45"/>
  <c r="P63" i="45"/>
  <c r="P69" i="45"/>
  <c r="Z17" i="45"/>
  <c r="Z64" i="45"/>
  <c r="Z50" i="45"/>
  <c r="U89" i="47"/>
  <c r="U90" i="47"/>
  <c r="U93" i="47"/>
  <c r="U95" i="47"/>
  <c r="U18" i="47"/>
  <c r="U84" i="47"/>
  <c r="U86" i="47"/>
  <c r="U88" i="47"/>
  <c r="U92" i="47"/>
  <c r="U96" i="47"/>
  <c r="U117" i="47"/>
  <c r="U94" i="47"/>
  <c r="U85" i="47"/>
  <c r="U87" i="47"/>
  <c r="U17" i="47"/>
  <c r="U120" i="47"/>
  <c r="K21" i="47"/>
  <c r="Z105" i="45"/>
  <c r="Z73" i="45"/>
  <c r="Z65" i="45"/>
  <c r="Z57" i="45"/>
  <c r="Z49" i="45"/>
  <c r="Z45" i="45"/>
  <c r="Z32" i="45"/>
  <c r="Z20" i="45"/>
  <c r="Z104" i="45"/>
  <c r="Z27" i="45"/>
  <c r="Z19" i="45"/>
  <c r="Z101" i="45"/>
  <c r="Z106" i="45"/>
  <c r="Z33" i="45"/>
  <c r="Z21" i="45"/>
  <c r="Q79" i="47"/>
  <c r="Q51" i="47"/>
  <c r="Q74" i="47"/>
  <c r="Q73" i="47"/>
  <c r="Q72" i="47"/>
  <c r="Q71" i="47"/>
  <c r="Q70" i="47"/>
  <c r="Q68" i="47"/>
  <c r="Q67" i="47"/>
  <c r="Q66" i="47"/>
  <c r="Q65" i="47"/>
  <c r="Q64" i="47"/>
  <c r="Q63" i="47"/>
  <c r="Q62" i="47"/>
  <c r="K63" i="47"/>
  <c r="K64" i="47"/>
  <c r="K65" i="47"/>
  <c r="K66" i="47"/>
  <c r="U66" i="47" s="1"/>
  <c r="K67" i="47"/>
  <c r="K68" i="47"/>
  <c r="K70" i="47"/>
  <c r="K71" i="47"/>
  <c r="U71" i="47" s="1"/>
  <c r="K72" i="47"/>
  <c r="K73" i="47"/>
  <c r="K74" i="47"/>
  <c r="Q31" i="47"/>
  <c r="Q42" i="47"/>
  <c r="K31" i="47"/>
  <c r="K33" i="47"/>
  <c r="K39" i="47"/>
  <c r="K41" i="47"/>
  <c r="K42" i="47"/>
  <c r="K79" i="47"/>
  <c r="K51" i="47"/>
  <c r="Q81" i="47"/>
  <c r="K81" i="47"/>
  <c r="Q80" i="47"/>
  <c r="K80" i="47"/>
  <c r="Q78" i="47"/>
  <c r="K78" i="47"/>
  <c r="K62" i="47"/>
  <c r="Q53" i="47"/>
  <c r="K53" i="47"/>
  <c r="Q52" i="47"/>
  <c r="K52" i="47"/>
  <c r="Q50" i="47"/>
  <c r="K50" i="47"/>
  <c r="Q30" i="47"/>
  <c r="K30" i="47"/>
  <c r="Q27" i="47"/>
  <c r="K27" i="47"/>
  <c r="Q24" i="47"/>
  <c r="K24" i="47"/>
  <c r="Q20" i="47"/>
  <c r="U20" i="47" s="1"/>
  <c r="Q19" i="47"/>
  <c r="U68" i="47" l="1"/>
  <c r="U73" i="47"/>
  <c r="U64" i="47"/>
  <c r="Z75" i="45"/>
  <c r="Z63" i="45"/>
  <c r="Z46" i="45"/>
  <c r="Z34" i="45"/>
  <c r="Z28" i="45"/>
  <c r="Z69" i="45"/>
  <c r="Z22" i="45"/>
  <c r="Z52" i="45"/>
  <c r="Z58" i="45"/>
  <c r="Z40" i="45"/>
  <c r="U79" i="47"/>
  <c r="U30" i="47"/>
  <c r="U72" i="47"/>
  <c r="U67" i="47"/>
  <c r="U63" i="47"/>
  <c r="Q28" i="47"/>
  <c r="Q54" i="47"/>
  <c r="U19" i="47"/>
  <c r="U21" i="47" s="1"/>
  <c r="Q21" i="47"/>
  <c r="K28" i="47"/>
  <c r="U52" i="47"/>
  <c r="K54" i="47"/>
  <c r="K82" i="47"/>
  <c r="U80" i="47"/>
  <c r="U24" i="47"/>
  <c r="U50" i="47"/>
  <c r="U62" i="47"/>
  <c r="Q82" i="47"/>
  <c r="U51" i="47"/>
  <c r="U74" i="47"/>
  <c r="U70" i="47"/>
  <c r="U65" i="47"/>
  <c r="U78" i="47"/>
  <c r="U81" i="47"/>
  <c r="U38" i="47"/>
  <c r="U42" i="47"/>
  <c r="U33" i="47"/>
  <c r="U31" i="47"/>
  <c r="U35" i="47"/>
  <c r="U53" i="47"/>
  <c r="U28" i="47" l="1"/>
  <c r="U82" i="47"/>
  <c r="U5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Woodhouse</author>
    <author>tc={FCD8BE68-D877-4E9D-90D1-291513309DA9}</author>
    <author>tc={7EC89170-DE9B-4C7E-B6A8-CF2D87BBF4CD}</author>
    <author>tc={7047D2B3-B8DA-45B3-8E3A-C0B9A890BDB6}</author>
    <author>tc={AB572E58-1C46-411C-9363-E5CFD03FACBC}</author>
  </authors>
  <commentList>
    <comment ref="Y38" authorId="0" shapeId="0" xr:uid="{A1FCA539-58EF-43BF-A391-1D2B1FA17E1C}">
      <text>
        <r>
          <rPr>
            <b/>
            <sz val="9"/>
            <color indexed="81"/>
            <rFont val="Tahoma"/>
            <family val="2"/>
          </rPr>
          <t xml:space="preserve">Richard Woodhouse CAPEX cost is £301 plus the maintenance costs to keep to 10 spills per annum
</t>
        </r>
      </text>
    </comment>
    <comment ref="J42" authorId="1" shapeId="0" xr:uid="{FCD8BE68-D877-4E9D-90D1-291513309DA9}">
      <text>
        <t>[Threaded comment]
Your version of Excel allows you to read this threaded comment; however, any edits to it will get removed if the file is opened in a newer version of Excel. Learn more: https://go.microsoft.com/fwlink/?linkid=870924
Comment:
    Typo?</t>
      </text>
    </comment>
    <comment ref="J70" authorId="2" shapeId="0" xr:uid="{7EC89170-DE9B-4C7E-B6A8-CF2D87BBF4CD}">
      <text>
        <t xml:space="preserve">[Threaded comment]
Your version of Excel allows you to read this threaded comment; however, any edits to it will get removed if the file is opened in a newer version of Excel. Learn more: https://go.microsoft.com/fwlink/?linkid=870924
Comment:
    849 identified as UIMP5 Enhancement candidates plus 6 identified as Base Expenditure candidates. </t>
      </text>
    </comment>
    <comment ref="J71" authorId="3" shapeId="0" xr:uid="{7047D2B3-B8DA-45B3-8E3A-C0B9A890BDB6}">
      <text>
        <t xml:space="preserve">[Threaded comment]
Your version of Excel allows you to read this threaded comment; however, any edits to it will get removed if the file is opened in a newer version of Excel. Learn more: https://go.microsoft.com/fwlink/?linkid=870924
Comment:
    Six storm overflows identified as requiring a screen as per the permit, but do not currently have a screen installed. Assumption that the assets will be screened through Base expenditure in AMP8. </t>
      </text>
    </comment>
    <comment ref="O78" authorId="4" shapeId="0" xr:uid="{AB572E58-1C46-411C-9363-E5CFD03FACBC}">
      <text>
        <t>[Threaded comment]
Your version of Excel allows you to read this threaded comment; however, any edits to it will get removed if the file is opened in a newer version of Excel. Learn more: https://go.microsoft.com/fwlink/?linkid=870924
Comment:
    Need to include NIDP. Least Cost storm overflow used.
Reply:
    176 from NIDP now included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tc={D8148E94-AEFA-4261-8905-6FE7FFC02DAA}</author>
    <author>tc={758680F0-E161-4DCA-A04E-5673D155A7BD}</author>
    <author>tc={B8F1A3A5-7CDB-44FD-AA13-965F6B2D6095}</author>
  </authors>
  <commentList>
    <comment ref="L24" authorId="0" shapeId="0" xr:uid="{D8148E94-AEFA-4261-8905-6FE7FFC02DAA}">
      <text>
        <t>[Threaded comment]
Your version of Excel allows you to read this threaded comment; however, any edits to it will get removed if the file is opened in a newer version of Excel. Learn more: https://go.microsoft.com/fwlink/?linkid=870924
Comment:
    Doesn't include LTDS.</t>
      </text>
    </comment>
    <comment ref="L25" authorId="1" shapeId="0" xr:uid="{758680F0-E161-4DCA-A04E-5673D155A7BD}">
      <text>
        <t xml:space="preserve">[Threaded comment]
Your version of Excel allows you to read this threaded comment; however, any edits to it will get removed if the file is opened in a newer version of Excel. Learn more: https://go.microsoft.com/fwlink/?linkid=870924
Comment:
    Leave blank or minimum of 1? </t>
      </text>
    </comment>
    <comment ref="F104" authorId="2" shapeId="0" xr:uid="{B8F1A3A5-7CDB-44FD-AA13-965F6B2D6095}">
      <text>
        <t>[Threaded comment]
Your version of Excel allows you to read this threaded comment; however, any edits to it will get removed if the file is opened in a newer version of Excel. Learn more: https://go.microsoft.com/fwlink/?linkid=870924
Comment:
    1567 minus 11 duplicates minus Burniston Lane SPS CSO</t>
      </text>
    </comment>
  </commentList>
</comments>
</file>

<file path=xl/sharedStrings.xml><?xml version="1.0" encoding="utf-8"?>
<sst xmlns="http://schemas.openxmlformats.org/spreadsheetml/2006/main" count="2229" uniqueCount="678">
  <si>
    <t>Introduction</t>
  </si>
  <si>
    <t>These DWMP tables should be produced and published by companies alongside the final DWMPs (between end-March and end-May 2023). They are intended to represent the overall performance and associated interventions and outputs that the DWMP process has identified as being required. They should reflect the activities required to address the risks identified through the DWMP planning process. These tables will contribute to the evidence required in your PR24 business plans. Where there are differences between data presented here and the data to be provided in business plans, companies are expected to explain the differences within their business plan submission and re-submit these tables with their business plan. Where data cannot be provided, this must be clearly indicated and supported with an explanation either next to the table itself or in the supporting table commentary.</t>
  </si>
  <si>
    <t xml:space="preserve"> - Green cells are to be completed for final DWMP data</t>
  </si>
  <si>
    <t xml:space="preserve"> - Yellow cells are optional but recommended for final DWMP</t>
  </si>
  <si>
    <t xml:space="preserve"> - Blue cells are calculated cells</t>
  </si>
  <si>
    <t>Accompanying data table commentary should be published as a separate document alongside the tables to explain any calculation methods, assumptions, data confidence or justification for data gaps, and to signpost where these data are discussed in the DWMP documentation.</t>
  </si>
  <si>
    <t>Data Tab 1: Outcomes</t>
  </si>
  <si>
    <t>Data should be input across the 25 year planning horizon:</t>
  </si>
  <si>
    <t xml:space="preserve">- Yearly actuals should be provided for Yr 5 of AMP7 (2024/25), AMP8 and AMP9. </t>
  </si>
  <si>
    <t>- End of AMP total figures should be calculated or provided for all AMPs</t>
  </si>
  <si>
    <t>The tab should be completed with data from the preferred programme. The tab can be duplicated and renamed (Outcomes - Scenario B, C, D etc.) to capture data for different scenarios (e.g. driven by the range of climate change scenarios). The data tables commentary should explain the drivers and assumptions behind any alternative scenarios.</t>
  </si>
  <si>
    <t>Data Tab 2: Expenditure</t>
  </si>
  <si>
    <t xml:space="preserve">- Yearly figures should be provided for AMP8 and AMP9. </t>
  </si>
  <si>
    <t>- End of AMP totals should be calculated or provided for all AMPs</t>
  </si>
  <si>
    <t>The tab should be completed with data from the preferred programme. The tab can be duplicated and renamed (Expenditure - Scenario B, C, D etc) to capture data for different scenarios, as required.</t>
  </si>
  <si>
    <t>Data Tab 3: Adaptive plans</t>
  </si>
  <si>
    <t>Data should be input per AMP for AMPs 8 to 12:</t>
  </si>
  <si>
    <t xml:space="preserve">- All cells are to be completed (where applicable) for final DWMP data  </t>
  </si>
  <si>
    <t>Adaptive plans show what activities will be dependent on certain circumstances and what interventions might be required over time if conditions change.</t>
  </si>
  <si>
    <t>This tab should be completed with costs and descriptions for the adaptive plan at whole DWMP level (L1) and for component parts of the plan (e.g. individual outcomes). The core pathway should represent costs to meet low, but likely, scenarios and low regret investment choices. The preferred pathway should be presented where different to the core pathway. Other alternative pathway costs can also be represented where certain triggers or decision points are met, resulting in a different course of action for the plan. See the Line definitions tab for further explanation.</t>
  </si>
  <si>
    <t>Key for data tabs</t>
  </si>
  <si>
    <t>Cell to be completed as part of final DWMP</t>
  </si>
  <si>
    <t>Optional but recommended as part of final DMWP</t>
  </si>
  <si>
    <t>Calculated cells</t>
  </si>
  <si>
    <t>Revisions to tables</t>
  </si>
  <si>
    <t>Changes</t>
  </si>
  <si>
    <t>v1</t>
  </si>
  <si>
    <t>Original submission 27/10/22</t>
  </si>
  <si>
    <t xml:space="preserve"> - </t>
  </si>
  <si>
    <t>v2</t>
  </si>
  <si>
    <t>Minor amendments and clarifications</t>
  </si>
  <si>
    <t xml:space="preserve"> - Minor edit to Line definition tab to correct Expenditure tab reference in cell E2
 - Correction to table numbering in Expenditure tab.
 - Correction to the planning objective delivered benefits lines for pollution incidents in Expenditure tab (rows 30, 62 and 82) . Should read "Reduced number of category 1-3 pollution incidents".
 - Clarification that Table 8 - Partnership schemes in Expenditure tab should be completed as fully as possible. Where information cannot be provided at this stage, companies must clearly indicate which cells are affected and explain why data are not available for publication, with commentary provided underneath the Partnership table and in the table commentary document.
 - Addition of 'Names / details of partners' column in Table 8 - Partnership schemes in Expenditure tab.
 - Reinstatement of sewer collapses in planning objective delivered benefits lines in Expenditure tab (rows 37, 69 and 91)  
 - clarification of line definitions for planning objective delivered benefits in Expenditure tab. Benefits delivered are a result of the interventions described above that block.</t>
  </si>
  <si>
    <t>v3</t>
  </si>
  <si>
    <t xml:space="preserve"> - Line definition (cell c5) for 'baseline' as used in the Outcomes tab has been revised to remove the word 'hydraulic', acknowledging that there are a range of models that could be used.
 - Line definition (cell c7) for 'enhancement' as used in the Outcomes tab has been revised to clarify that forecast enhancement expenditure is for schemes identified through the DWMP process only.
 - Clarification provided on Cover sheet that these fDWMP data tables and supporting table commentary are to be published alongside companies' DWMPs.</t>
  </si>
  <si>
    <t>Line Definitions for Outcomes (Table 1)</t>
  </si>
  <si>
    <t>Line Definitions for Expenditure (Table 2)</t>
  </si>
  <si>
    <t>Line definitions for Adaptive planning (Table 3)</t>
  </si>
  <si>
    <t>Where applicable, line definitions for Table 2 are provided next to each item in '2. Expenditure', column V</t>
  </si>
  <si>
    <t xml:space="preserve">(further guidance on adaptive planning requirements can be found in our final Long-term delivery strategy document (April 2022). </t>
  </si>
  <si>
    <t>PR24-and-beyond-Final-guidance-on-long-term-delivery-strategies_Pr24.pdf (ofwat.gov.uk)</t>
  </si>
  <si>
    <t>Block number</t>
  </si>
  <si>
    <t>Outcome</t>
  </si>
  <si>
    <t>Definitions</t>
  </si>
  <si>
    <t>Adaptive plan table criteria</t>
  </si>
  <si>
    <t>All</t>
  </si>
  <si>
    <t>Baseline</t>
  </si>
  <si>
    <t xml:space="preserve">Baseline values using validated models representing the current situation and network performance. It should represent the companies best estimate of how this baseline value may change over time, but for simplicity could have a stable profile from year one.  </t>
  </si>
  <si>
    <t>AP0 - Whole DWMP plan</t>
  </si>
  <si>
    <t>This is the adaptive plan and alternative pathways for the complete (L1) company DWMP. The core pathway is the no / low regrets plan that includes all activities that need to be undertaken to be ready for all plausible future scenarios and the alternative pathways describe how investment requirements may need to change over time. 
As the alternative pathways will usually be followed under more adverse scenarios, the additional or alternative activities may be described as 'higher-regret', relative to investments included in the core pathway.
This block should include the total DWMP totex per AMP required to deliver improvements in performance from base expenditure and any additional enhancement expenditure representing the whole final DWMP.
The 'Description of differences between pathways, including trigger and decision points' column should be completed to provide the narrative for triggering an alternative pathway (such a specific climate change or growth scenario).</t>
  </si>
  <si>
    <t>Base</t>
  </si>
  <si>
    <t xml:space="preserve">Base expenditure is routine, year-on-year expenditure, which companies incur in the normal running of their businesses to provide a base level of service to customers and includes expenditure to maintain the long-term capability of assets, as well as expenditure to improve efficiency. 
It may also include the ‘betterment’ costs of replacing life-expired assets with modern equivalent assets which comply with legally required minimum standards which are higher than those they replace. Companies should re-base their expenditure each AMP to take account of the new base level of service which they are now providing to customers as a consequence of the enhancement expenditure in the prior AMP. 
Base funded performance reflects the service level expected to be delivered from this funding and associated activities. It is expected that the DWMP practitioners will liaise with the company regulatory teams to forecast the improvement provided by base funding via efficiencies and general asset maintenance.  </t>
  </si>
  <si>
    <t>AP1 - Adaptive Plan components 1, 2 &amp; 3</t>
  </si>
  <si>
    <t xml:space="preserve">These blocks should describe the adaptive plan and alternative pathways for component parts (e.g. individual outcomes) of your final DWMP. The core pathway is the no / low regrets plan that includes all activities that need to be undertaken to be ready for all plausible future scenarios and the alternative pathways describe how investment requirements may need to change over time.
As the alternative pathways will usually be followed under more adverse scenarios, the additional or alternative activities may be described as 'higher-regret', relative to investments included in the core pathway.
These block should include the totex required to deliver improvements in performance of individual components of your final DWMP (outcomes) from base expenditure and any additional enhancement expenditure representing the whole final DWMP.
The 'Description of differences between pathways, including trigger and decision points' column should be completed to provide the narrative for triggering an alternative pathway (such a specific climate change or growth scenario).
</t>
  </si>
  <si>
    <t>Enhancement</t>
  </si>
  <si>
    <t xml:space="preserve">Enhancement expenditure is for DWMP-related / identified needs where there is a permanent increase or step change in the current level of service to a new ‘base’ level and/or the provision to new customers of the current service. Enhancement funding can be for environmental improvements required to meet new statutory obligations, improving service quality and resilience, and providing new solutions for water provision in drought conditions. 
Enhancement funding is not appropriate for catching up to expected base service performance levels and this will be considered to be delivered through base funding. 
Enhancement funding is normally presented against the driver or activity for which it is being requested (e.g. delivery of additional storage in the network). </t>
  </si>
  <si>
    <t>Cost</t>
  </si>
  <si>
    <t>Total enhancement expenditure (costs above base funding) required to deliver the outcomes, broken down in to capex, opex and totex.</t>
  </si>
  <si>
    <t xml:space="preserve">We expect companies to make improvements across metrics over time from base expenditure allowances. Forecast improvements should take into account expected future improvements in maintenance approaches and historical improvements seen across companies. 
Final year of AMP costs and total AMP costs have been set as required for STW Compliance, Risk of Sewer Flooding, Storm Overflows and Internal Sewer flooding. While both values are set as required, we ask that at least one of these values are provided. For example, STW Compliance Baseline for AMP8, either cell P18 or Q18 should be returned dependant on what data is available. If both values are available, please submit both. </t>
  </si>
  <si>
    <t>Pollution incidents</t>
  </si>
  <si>
    <t>The total number of pollution incidents (categories 1 to 3) per 10,000km of sewer length for which the company is responsible in a calendar year.
We are not expecting enhancement expenditure specifically targeted at the reduction in pollution incidents as we expect improvements to be made through base allowances. However, we are keen to understand the impact of wider enhancements on the level of pollution incidents. Any enhancement expenditure included here should reflect enhancement undertaken for other purposes where expenditure has been apportioned to pollution incidents due to wider beneficial impacts.</t>
  </si>
  <si>
    <t xml:space="preserve">Compliance at wastewater treatment works </t>
  </si>
  <si>
    <t>Treatment works compliance is defined in the reporting guidance: Environment Agency water and sewerage company Environmental Performance Assessment (EPA) methodology (version 9) for 2021 to 2025. https://www.ofwat.gov.uk/publication/environment-agency-water-and-sewerage-company-environmental-performance-assessment-epa-methodology-version-9-for-2021-to-2025
The discharge permit compliance metric is reported as the number of failing sites (out of the total number of discharges) and not the number of failing discharges.
We are expecting water companies to comply with their current permit levels through existing expenditure allowances. Enhancement expenditure for this activity should first take account of the impact of growth at sewage treatment works on future levels of compliance.</t>
  </si>
  <si>
    <t>Risk of sewer flooding in a 1 in 50 storm</t>
  </si>
  <si>
    <t>The performance commitment risk of sewer flooding in a storm is defined in the reporting guidance – risk of sewer flooding in a storm, published on 4 April 2019: 
https://www.ofwat.gov.uk/publication/reporting-guidance-risk-of-sewer-flooding-in-a-storm/. This measure will record the percentage of the region’s population at risk from internal hydraulic flooding from a 1 in 50-year storm, based on modelled predictions.
We expect companies to make improvements over time from base expenditure allowances. Enhancement expenditure for this activity should first take account of the impact of specific expenditure to reduce sewer flooding as well as the impact of additional storage capacity and reductions in surface water entering the wastewater network.</t>
  </si>
  <si>
    <t>Storm overflows - more than 10 spills per year</t>
  </si>
  <si>
    <t>We expect companies to make improvements over time from base expenditure allowances. Enhancement expenditure for this activity should first take account of the impact of additional storage capacity and reductions in surface water entering the wastewater network.</t>
  </si>
  <si>
    <t>Storm overflows - ecological harm (high priority sites)</t>
  </si>
  <si>
    <t>Storm overflows - ecological harm (all sites)</t>
  </si>
  <si>
    <t>Storm overflows - designated bathing waters</t>
  </si>
  <si>
    <t>Sewer collapses</t>
  </si>
  <si>
    <t>Sewer collapses is defined in the reporting guidance - sewer collapses per 1000km (updated), published on 4 April 2019: https://www.ofwat.gov.uk/publication/reporting-guidancesewer-collapses-per-1000km/. Number of sewer collapses per 1000 kilometres of all sewers causing an impact on service to customers or the environment.
We expect companies to make improvements over time from base expenditure allowances and therefore request only baseline / base data.</t>
  </si>
  <si>
    <t>Internal sewer flooding</t>
  </si>
  <si>
    <t>The internal sewer flooding measure is defined in the reporting guidance for PR19 – Sewer Flooding, updated on 28 April 2018: https://www.ofwat.gov.uk/publication/reporting-guidancesewer-flooding/. 
The measure is calculated as the number of internal sewer flooding incidents normalised per 10,000 sewer connections including sewer flooding due to severe weather events. The definitive service levels are those expressed as the values normalised per 10,000 sewer connections. 
We expect companies to make improvements over time from base expenditure allowances. Enhancement expenditure for this activity should first take account of the impact of specific expenditure to reduce sewer flooding as well as the impact of additional storage capacity and reductions in surface water entering the wastewater network. 
Note - at PR19 this expenditure was included in our base cost models because it shares similar characteristics with base costs (operating expenditure and capital maintenance). Notably, companies experience these costs on a year-on-year basis. This approach also mitigated for known reporting differences between base costs and sewer flooding risk reduction enhancement expenditure.</t>
  </si>
  <si>
    <t>Screening storm overflows</t>
  </si>
  <si>
    <t xml:space="preserve">The screening data in the Outcomes tab is to capture the requirements to meet the storm overflow discharge reduction plan target and identify which will be delivered through base or enhancement. We expect companies to make improvements over time from base expenditure allowances, except where screening is not currently a statutory requirement.  Where an overflow does not meet its current permitted screening requirement, the provision of the screen is expected to be delivered through base funding.
Note - the data required for these screens lines are not the same as the data requested on screens in the Expenditure tab. While the Outcomes tab is seeking to understand the base / enhancement split for meeting the SODRP screening requirements (with costs for enhancement schemes only), the Expenditure tab is asking for data that explains the types of schemes required to meet the SODRP requirements (i.e. new or replacement) and the total costs to do this regardless of whether it is base or enhancement. </t>
  </si>
  <si>
    <t>11 to 16</t>
  </si>
  <si>
    <t>Bespoke planning objectives</t>
  </si>
  <si>
    <t>As defined by the company. Driver and cost data to be provided.</t>
  </si>
  <si>
    <t>Outcomes summary - scenario A</t>
  </si>
  <si>
    <t>Notes:</t>
  </si>
  <si>
    <t>This table provides a summary of your DWMP in terms of what outcomes or benefits will be delivered by the interventions (outputs) identified, and when.</t>
  </si>
  <si>
    <t>It captures what will be delivered through base expenditure and what further improvements may be delivered from enhancement expenditure to address gaps in future risks identified through the DWMP process.</t>
  </si>
  <si>
    <t>Details of your bespoke outcomes / planning objectives should be entered from row 72 onwards. You should provide the outcome, description, units and data similar the previous rows.</t>
  </si>
  <si>
    <t>The enhancement expenditure listed in this tab should be consistent with the expenditure set out on table '2. Expenditure'</t>
  </si>
  <si>
    <t>Scenario overview</t>
  </si>
  <si>
    <t>To provide overview of planning assumptions the scenario is based upon.</t>
  </si>
  <si>
    <t>&lt;&lt;&lt; Free text box to summarise what scenario assumptions the tables are based on.  For example, "Best Value Plan", "Least Cost Plan", "Lowest Carbon Plan" etc with details of climate change/growth/creep assumptions &gt;&gt;&gt;</t>
  </si>
  <si>
    <t>AMP7</t>
  </si>
  <si>
    <t>AMP8</t>
  </si>
  <si>
    <t>AMP9</t>
  </si>
  <si>
    <t>AMP10</t>
  </si>
  <si>
    <t>AMP11</t>
  </si>
  <si>
    <t>AMP12</t>
  </si>
  <si>
    <t>Description</t>
  </si>
  <si>
    <t>Unit</t>
  </si>
  <si>
    <t>Data Provider</t>
  </si>
  <si>
    <t>Data Reviewer</t>
  </si>
  <si>
    <t>Senior Manager</t>
  </si>
  <si>
    <t>ELT Member</t>
  </si>
  <si>
    <t>Forecast 2024-25</t>
  </si>
  <si>
    <t>2025-26</t>
  </si>
  <si>
    <t>2026-27</t>
  </si>
  <si>
    <t>2027-28</t>
  </si>
  <si>
    <t>2028-29</t>
  </si>
  <si>
    <t>2029-30</t>
  </si>
  <si>
    <t>Total AMP8
 (2025-2030)</t>
  </si>
  <si>
    <t>2030-31</t>
  </si>
  <si>
    <t>2031-32</t>
  </si>
  <si>
    <t>2032-33</t>
  </si>
  <si>
    <t>2033-34</t>
  </si>
  <si>
    <t>2034-35</t>
  </si>
  <si>
    <t>Total
AMP9 
(2030-35)</t>
  </si>
  <si>
    <t>Total
AMP10 
(2035-40)</t>
  </si>
  <si>
    <t>Total
AMP11 
(2040-45)</t>
  </si>
  <si>
    <t>Total
AMP12 
(2045-50)</t>
  </si>
  <si>
    <t>Total 25 yr</t>
  </si>
  <si>
    <t>Additional line definitions</t>
  </si>
  <si>
    <t>Comments</t>
  </si>
  <si>
    <t>1a</t>
  </si>
  <si>
    <t>Pollution incidents - baseline</t>
  </si>
  <si>
    <t>Number of category 1-3 pollution incidents per 10,000km of wastewater network</t>
  </si>
  <si>
    <t>nr</t>
  </si>
  <si>
    <t>James MacLean</t>
  </si>
  <si>
    <t>Kathryn Waugh</t>
  </si>
  <si>
    <t>Mike Madine</t>
  </si>
  <si>
    <t>Richard Warneford</t>
  </si>
  <si>
    <t xml:space="preserve">Forecast number of category 1-3 pollution incidents per 10,000km of wastewater network with the current baseline (2020) level of spending. </t>
  </si>
  <si>
    <t>1b</t>
  </si>
  <si>
    <t>Pollution incidents - base</t>
  </si>
  <si>
    <t>Number of category 1-3 pollution incidents per 10,000km of wastewater network (excluding impact of AMP8 onwards enhancements)</t>
  </si>
  <si>
    <t xml:space="preserve">Forecast number of category 1-3 pollution incidents per 10,000km of wastewater network with expected base spending. </t>
  </si>
  <si>
    <t>1c</t>
  </si>
  <si>
    <t>Pollution incidents – post enhancement</t>
  </si>
  <si>
    <t xml:space="preserve">Number of category 1-3 pollution incidents per 10,000km of wastewater network (including impact of AMP8 onwards enhancements) </t>
  </si>
  <si>
    <t>Predicted category 1-3 pollution incidents per 10,000km of wastewater network with future enhancements taken into account</t>
  </si>
  <si>
    <t>1ci</t>
  </si>
  <si>
    <t>Pollution incidents - enhancement cost</t>
  </si>
  <si>
    <t>capex</t>
  </si>
  <si>
    <t>£m</t>
  </si>
  <si>
    <t>Total capex to achieve the number of enhancement pollution incidents</t>
  </si>
  <si>
    <t>1cii</t>
  </si>
  <si>
    <t>opex</t>
  </si>
  <si>
    <t>Total opex to achieve the number of enhancement pollution incidents</t>
  </si>
  <si>
    <t>1ciii</t>
  </si>
  <si>
    <t>totex</t>
  </si>
  <si>
    <t>Total expenditure (totex) to achieve the number of enhancement pollution incidents</t>
  </si>
  <si>
    <t>2a</t>
  </si>
  <si>
    <t>Compliance at WwTWs - baseline</t>
  </si>
  <si>
    <t>WwTW compliance with permit conditions from base expenditure</t>
  </si>
  <si>
    <t>%</t>
  </si>
  <si>
    <t>Rheanne White</t>
  </si>
  <si>
    <t xml:space="preserve">Predicted percentage level of permit compliance for WwTWs with the current baseline (2020) level of spending. </t>
  </si>
  <si>
    <t>2b</t>
  </si>
  <si>
    <t>Compliance at WwTWs - base</t>
  </si>
  <si>
    <t>WwTW compliance with permit conditions from base expenditure (excluding impact of AMP8 onwards enhancements)</t>
  </si>
  <si>
    <t xml:space="preserve">Predicted percentage level of permit compliance for WwTWs with expected level of base spending. </t>
  </si>
  <si>
    <t>2c</t>
  </si>
  <si>
    <t>Compliance at WwTWs - post enhancement</t>
  </si>
  <si>
    <t xml:space="preserve">WwTW compliance with permit conditions following enhancement expenditure (including impact of AMP8 onwards enhancements) </t>
  </si>
  <si>
    <t xml:space="preserve">Predicted percentage level of permit compliance for WwTWs with future enhancement expenditure taken into account. </t>
  </si>
  <si>
    <t>2ci</t>
  </si>
  <si>
    <t>Compliance at WwTWs - enhancement cost</t>
  </si>
  <si>
    <t>Total capex to achieve the enhancement WwTW compliance percentage</t>
  </si>
  <si>
    <t>2cii</t>
  </si>
  <si>
    <t>Total opex to achieve the enhancement WwTW compliance percentage</t>
  </si>
  <si>
    <t>2ciii</t>
  </si>
  <si>
    <t>Total expenditure (totex) to achieve the enhancement WwTW compliance percentage</t>
  </si>
  <si>
    <t>3a</t>
  </si>
  <si>
    <t>Risk of Sewer flooding in a 1 in 50 storm - baseline</t>
  </si>
  <si>
    <t xml:space="preserve">Percentage of properties at risk of sewer flooding in a 1 in 50 storm </t>
  </si>
  <si>
    <t>Adrian Lee</t>
  </si>
  <si>
    <t xml:space="preserve">Predicted percentage of properties at risk of sewer flooding in a 1 in 50 yr storm forecast with the current baseline (2020) level of spending. </t>
  </si>
  <si>
    <t>3b</t>
  </si>
  <si>
    <t>Risk of Sewer flooding in a 1 in 50 storm - base</t>
  </si>
  <si>
    <t>Percentage of properties at risk of sewer flooding in a 1 in 50 storm (excluding impact from AMP8 onwards enhancement)</t>
  </si>
  <si>
    <t>Predicted percentage of properties at risk of sewer flooding in a 1 in 50 yr storm forecast with expected base spending.</t>
  </si>
  <si>
    <t>3c</t>
  </si>
  <si>
    <t xml:space="preserve">Risk of Sewer flooding in a 1 in 50 storm - post enhancement </t>
  </si>
  <si>
    <t xml:space="preserve">Predicted percentage of properties at risk of sewer flooding in a 1 in 50 yr storm with future enhancements taken into account. </t>
  </si>
  <si>
    <t>3ci</t>
  </si>
  <si>
    <t>Risk of Sewer flooding in a 1 in 50 storm - enhancement cost</t>
  </si>
  <si>
    <t xml:space="preserve">Total capex to achieve the predicted enhancement level of property flooding </t>
  </si>
  <si>
    <t>3cii</t>
  </si>
  <si>
    <t xml:space="preserve">Total opex to achieve the predicted enhancement level of property flooding </t>
  </si>
  <si>
    <t>3ciii</t>
  </si>
  <si>
    <t xml:space="preserve">Total expenditure (totex) to achieve the predicted enhancement level of property flooding </t>
  </si>
  <si>
    <t>4a</t>
  </si>
  <si>
    <t>Storm overflows - more than 10 spills per year - baseline</t>
  </si>
  <si>
    <t>Number of storm overflows with more than 10 spills per year.</t>
  </si>
  <si>
    <t xml:space="preserve">nr  </t>
  </si>
  <si>
    <t xml:space="preserve">Predicted average number of storm overflows with more than 10 spills forecast with the current baseline (2020) level of spending. </t>
  </si>
  <si>
    <t xml:space="preserve">Excludes overflows that discharge within 1km of bathing waters. Includes all overflows in 5a - 5ciii. </t>
  </si>
  <si>
    <t>4b</t>
  </si>
  <si>
    <t>Storm overflows - more than 10 spills per year - base</t>
  </si>
  <si>
    <t>Number of storm overflows with more than 10 spills per year (excluding impact of AMP8 onwards enhancement).</t>
  </si>
  <si>
    <t>Predicted average number of storm overflows with more than 10 spills forecast with expected base spending.</t>
  </si>
  <si>
    <t>4c</t>
  </si>
  <si>
    <t>Storm overflows - more than 10 spills per year - post enhancement</t>
  </si>
  <si>
    <t>Number of storm overflows with more than 10 spills per year (including impact of AMP8 onwards enhancement).</t>
  </si>
  <si>
    <t xml:space="preserve">Predicted average number of storm overflows with more than 10 spills forecast  with enhancements taken into account. </t>
  </si>
  <si>
    <t>4ci</t>
  </si>
  <si>
    <t>Storm overflows - more than 10 spills per year  - enhancement cost</t>
  </si>
  <si>
    <t>Total capex to achieve the predicted enhancement average spill frequency target</t>
  </si>
  <si>
    <t>4cii</t>
  </si>
  <si>
    <t>Total opex to achieve the predicted enhancement average spill frequency target</t>
  </si>
  <si>
    <t>4ciii</t>
  </si>
  <si>
    <t>Total totex to achieve the predicted enhancement average spill frequency target</t>
  </si>
  <si>
    <t>5a</t>
  </si>
  <si>
    <t>Storm overflows (high priority) - ecological harm - baseline</t>
  </si>
  <si>
    <t xml:space="preserve">Number of high priority overflows causing ecological harm a year </t>
  </si>
  <si>
    <t xml:space="preserve">Predicted number of high priority storm overflows causing ecological harm each year forecast with the current baseline (2020) level of spending. </t>
  </si>
  <si>
    <t>5b</t>
  </si>
  <si>
    <t>Storm overflows (high priority) - ecological harm - base</t>
  </si>
  <si>
    <t>Number of high priority overflows causing ecological harm a year (excluding impact of AMP8 onwards enhancement)</t>
  </si>
  <si>
    <t>Predicted number of high priority storm overflows causing ecological harm each year forecast with expected base spending</t>
  </si>
  <si>
    <t>5c</t>
  </si>
  <si>
    <t>Storm overflows (high priority) - ecological harm - post enhancement</t>
  </si>
  <si>
    <t>Number of high priority overflows causing ecological harm a year (including impact of AMP8 onwards enhancement)</t>
  </si>
  <si>
    <t>Predicted number of high priority storm overflows causing ecological harm each year with future enhancements taken into account</t>
  </si>
  <si>
    <t>5ci</t>
  </si>
  <si>
    <t>Storm overflows (high priority) - ecological harm - enhancement cost</t>
  </si>
  <si>
    <t>Total capex to achieve the predicted high priority ecological harm target</t>
  </si>
  <si>
    <t>5cii</t>
  </si>
  <si>
    <t>Total opex to achieve the predicted high priority ecological harm target</t>
  </si>
  <si>
    <t>5ciii</t>
  </si>
  <si>
    <t>Total expenditure (totex) to achieve the predicted ecological harm target</t>
  </si>
  <si>
    <t>6a</t>
  </si>
  <si>
    <t>Storm overflows (all) - ecological harm - baseline</t>
  </si>
  <si>
    <t xml:space="preserve">Number of all overflows causing ecological harm a year </t>
  </si>
  <si>
    <t>Duplicate of 5a</t>
  </si>
  <si>
    <t xml:space="preserve">Predicted number of all storm overflows causing ecological harm each year forecast with the current baseline (2020) level of spending. </t>
  </si>
  <si>
    <t>This category is a duplicate of 5a - 5ciii. Ecological harm becomes high priority.</t>
  </si>
  <si>
    <t>6b</t>
  </si>
  <si>
    <t>Storm overflows (all) - ecological harm - base</t>
  </si>
  <si>
    <t>Number of all overflows causing ecological harm a year (excluding impact of AMP8 onwards enhancement)</t>
  </si>
  <si>
    <t>Predicted number of all storm overflows causing ecological harm each year forecast with expected base spending</t>
  </si>
  <si>
    <t>6c</t>
  </si>
  <si>
    <t>Storm overflows (all) - ecological harm - post enhancement</t>
  </si>
  <si>
    <t>Number of all overflows causing ecological harm a year (including impact of AMP8 onwards enhancement)</t>
  </si>
  <si>
    <t>Predicted number of all storm overflows causing ecological harm each year with future enhancements taken into account</t>
  </si>
  <si>
    <t>6ci</t>
  </si>
  <si>
    <t>Storm overflows (all) - ecological harm - enhancement cost</t>
  </si>
  <si>
    <t>Total capex to achieve the predicted ecological harm target at all overflows</t>
  </si>
  <si>
    <t>6cii</t>
  </si>
  <si>
    <t>Total opex to achieve the predicted ecological harm target at all overflows</t>
  </si>
  <si>
    <t>6ciii</t>
  </si>
  <si>
    <t>Total expenditure (totex) to achieve the predicted ecological harm target at all overflows</t>
  </si>
  <si>
    <t>7a</t>
  </si>
  <si>
    <t>Storm overflows - designated bathing waters (coastal and inland) - baseline</t>
  </si>
  <si>
    <t>Number of overflows in designated bathing waters spilling more than 3 times per bathing season</t>
  </si>
  <si>
    <t xml:space="preserve">Predicted number of storm overflows impacting designated bathing waters (inland and coastal) by spilling more than 3 times per bathing season with the current baseline (2020) level of spending. </t>
  </si>
  <si>
    <t>7b</t>
  </si>
  <si>
    <t>Storm overflows - designated bathing waters (coastal and inland) - base</t>
  </si>
  <si>
    <t>Predicted number of storm overflows impacting designated bathing waters (inland and coastal) by spilling more than 3 times per bathing season with expected base spending</t>
  </si>
  <si>
    <t>7c</t>
  </si>
  <si>
    <t>Storm overflows - designated bathing waters (coastal and inland) - post enhancement</t>
  </si>
  <si>
    <t>Predicted number of storm overflows impacting designated bathing waters (inland and coastal) by spilling more than 3 times per bathing season with future enhancements taken into account.</t>
  </si>
  <si>
    <t>7ci</t>
  </si>
  <si>
    <t>Storm overflows - designated bathing waters - enhancement cost</t>
  </si>
  <si>
    <t>Total capex to achieve the reduction in spills to less than 3 per bathing season at designated bathing waters (coastal and inland)</t>
  </si>
  <si>
    <t>7cii</t>
  </si>
  <si>
    <t>Total opex to achieve the reduction in spills to less than 3 per bathing season at designated bathing waters (coastal and inland)</t>
  </si>
  <si>
    <t>7ciii</t>
  </si>
  <si>
    <t>Total expenditure (totex) to achieve the reduction in spills to less than 3 per bathing season at designated bathing waters (coastal and inland)</t>
  </si>
  <si>
    <t>8a</t>
  </si>
  <si>
    <t>Sewer collapses - baseline</t>
  </si>
  <si>
    <t>Number of sewer collapses</t>
  </si>
  <si>
    <t>nr per 1000km</t>
  </si>
  <si>
    <t xml:space="preserve">Predicted number of sewer collapses forecast with the current baseline level of spending. </t>
  </si>
  <si>
    <t>8b</t>
  </si>
  <si>
    <t>Sewer collapses - base</t>
  </si>
  <si>
    <t>Predicted number of sewer collapses forecast with expected base spending</t>
  </si>
  <si>
    <t>8ci</t>
  </si>
  <si>
    <t>Sewer collapses - base costs</t>
  </si>
  <si>
    <t>Total capex to maintain required level of sewer collapses per 1000km</t>
  </si>
  <si>
    <t>8cii</t>
  </si>
  <si>
    <t>Total opex to maintain required level of sewer collapses per 1000km</t>
  </si>
  <si>
    <t>8ciii</t>
  </si>
  <si>
    <t>Total expenditure (totex) required to maintain level of sewer collapses per 1000km</t>
  </si>
  <si>
    <t>9a</t>
  </si>
  <si>
    <t>Internal sewer flooding - baseline</t>
  </si>
  <si>
    <t>Total number of internal sewer flooding incidents / escapes per 10,000 sewer connections</t>
  </si>
  <si>
    <t xml:space="preserve">Predicted total number of internal sewer flooding incidents per 10,000 sewer connections with the current baseline (2020) level of spending. </t>
  </si>
  <si>
    <t>9b</t>
  </si>
  <si>
    <t>Internal sewer flooding - base</t>
  </si>
  <si>
    <t>Total number of internal sewer flooding incidents / escapes per 10,000 sewer connections (excluding AMP8 onwards enhancements)</t>
  </si>
  <si>
    <t>Predicted total number of internal sewer flooding incidents per 10,000 sewer connections with expected base spending</t>
  </si>
  <si>
    <t>9c</t>
  </si>
  <si>
    <t>Internal sewer flooding - post enhancement</t>
  </si>
  <si>
    <t>Total number of internal sewer flooding incidents / escapes per 10,000 sewer connections (including AMP8 onwards enhancement expenditure) (see note 9 on Line definitions tab)</t>
  </si>
  <si>
    <t xml:space="preserve">Predicted total number of internal sewer flooding incidents per 10,000 sewer connections with future enhancements taken into account. </t>
  </si>
  <si>
    <t>9ci</t>
  </si>
  <si>
    <t>Internal sewer flooding - enhancement cost</t>
  </si>
  <si>
    <t>Total capex to achieve the enhancement number of internal sewer flooding incidents</t>
  </si>
  <si>
    <t>9cii</t>
  </si>
  <si>
    <t xml:space="preserve">Total opex to achieve the enhancement number of internal sewer flooding incidents. </t>
  </si>
  <si>
    <t>9ciii</t>
  </si>
  <si>
    <t xml:space="preserve">Total expenditure (totex) to achieve the enhancement number of internal sewer flooding incidents. </t>
  </si>
  <si>
    <t>Screening storm overflows - baseline</t>
  </si>
  <si>
    <t xml:space="preserve">Total number of storm overflows requiring screening </t>
  </si>
  <si>
    <t xml:space="preserve">Forecast number of overflows that require screening based on spill characteristics defined in the WaPUG Guide - The Design of CSO Chambers to Incorporate Screens based on the current baseline level of spending. </t>
  </si>
  <si>
    <t>10b</t>
  </si>
  <si>
    <t>Forecast number of overflows that require screening based on spill characteristics defined in the WaPUG Guide - The Design of CSO Chambers to Incorporate Screens based on expected base spending</t>
  </si>
  <si>
    <t>10c</t>
  </si>
  <si>
    <t xml:space="preserve">Screening storm overflows - post enhancement </t>
  </si>
  <si>
    <t>Number of storm overflows requiring screening (including impact of AMP8 onwards enhancements)</t>
  </si>
  <si>
    <t xml:space="preserve">Forecast number of overflows that require screening based on spill characteristics defined in the WaPUG Guide - The Design of CSO Chambers to Incorporate Screens, considered to be enhancement schemes. </t>
  </si>
  <si>
    <t>10ci</t>
  </si>
  <si>
    <t>Screening - enhancement cost</t>
  </si>
  <si>
    <t>Total capex to achieve the enhancement number of overflow screening solutions</t>
  </si>
  <si>
    <t>10cii</t>
  </si>
  <si>
    <t>Total opex to achieve the enhancement number of overflow screening solutions</t>
  </si>
  <si>
    <t>10ciii</t>
  </si>
  <si>
    <t>Total expenditure (totex) to achieve the enhancement number of overflow screening solutions</t>
  </si>
  <si>
    <t>Bespoke Planning Objectives (complete as required)</t>
  </si>
  <si>
    <t>11a</t>
  </si>
  <si>
    <t>Planning Objective 1 - Internal Modelled Hydraulic Flood Risk - Baseline</t>
  </si>
  <si>
    <t>Number of properties predicted to be at risk for a 1 in 20 year return period storm</t>
  </si>
  <si>
    <t>Total predicted number of properties at risk of internal sewer flooding on a hydraulic modelled 1 in 20 year storm</t>
  </si>
  <si>
    <t>11b</t>
  </si>
  <si>
    <t>Planning Objective 1 - Internal Modelled Hydraulic Flood Risk - Base</t>
  </si>
  <si>
    <t>11c</t>
  </si>
  <si>
    <t>Planning Objective 1 - Internal Modelled Hydraulic Flood Risk - Post Enhancement</t>
  </si>
  <si>
    <t>11ci</t>
  </si>
  <si>
    <t>Planning Objective 1 - Internal Modelled Hydraulic Flood Risk - Enhancement Cost</t>
  </si>
  <si>
    <t>Total capex to achieve the enhanced reduction in risk</t>
  </si>
  <si>
    <t>11cii</t>
  </si>
  <si>
    <t>Total opex to achieve the enhanced reduction in risk</t>
  </si>
  <si>
    <t>11ciii</t>
  </si>
  <si>
    <t>Total totex to achieve the enhanced reduction in risk</t>
  </si>
  <si>
    <t>12a</t>
  </si>
  <si>
    <t>Planning Objective 2 - External Modelled Hydraulic Flood Risk - Baseline</t>
  </si>
  <si>
    <t>Total predicted number of properties at risk of external sewer flooding on a hydraulic modelled 1 in 20 year storm</t>
  </si>
  <si>
    <t>12b</t>
  </si>
  <si>
    <t>Planning Objective 2 - External Modelled Hydraulic Flood Risk - Base</t>
  </si>
  <si>
    <t>12c</t>
  </si>
  <si>
    <t>Planning Objective 2 - External Modelled Hydraulic Flood Risk - Post Enhancement</t>
  </si>
  <si>
    <t>12ci</t>
  </si>
  <si>
    <t>Planning Objective 2 - External Modelled Hydraulic Flood Risk - Enhancement Cost</t>
  </si>
  <si>
    <t>12cii</t>
  </si>
  <si>
    <t>12ciii</t>
  </si>
  <si>
    <t>13a</t>
  </si>
  <si>
    <t>Planning Objective 8 - Wastewater Treatment Works Dry Weather Flow Compliance</t>
  </si>
  <si>
    <t>WwTW DWF compliance from base expenditure</t>
  </si>
  <si>
    <t>13b</t>
  </si>
  <si>
    <t>13c</t>
  </si>
  <si>
    <t>13ci</t>
  </si>
  <si>
    <t>13cii</t>
  </si>
  <si>
    <t>13ciii</t>
  </si>
  <si>
    <t>14a</t>
  </si>
  <si>
    <t>14b</t>
  </si>
  <si>
    <t>14bi</t>
  </si>
  <si>
    <t>14bii</t>
  </si>
  <si>
    <t>14biii</t>
  </si>
  <si>
    <t>15a</t>
  </si>
  <si>
    <t>15b</t>
  </si>
  <si>
    <t>15bi</t>
  </si>
  <si>
    <t>15bii</t>
  </si>
  <si>
    <t>15biii</t>
  </si>
  <si>
    <t>16a</t>
  </si>
  <si>
    <t>16b</t>
  </si>
  <si>
    <t>16bi</t>
  </si>
  <si>
    <t>16bii</t>
  </si>
  <si>
    <t>16biii</t>
  </si>
  <si>
    <t>Enhancement expenditure analysis - scenario A</t>
  </si>
  <si>
    <t xml:space="preserve">Captures what further expenditure (enhancement) may be required to address long-term risks. </t>
  </si>
  <si>
    <t xml:space="preserve">Captures the incremental improvement delivered by the intervention (output) type against a range of outcomes (planning objectives). </t>
  </si>
  <si>
    <t>NETWORK</t>
  </si>
  <si>
    <t>1A</t>
  </si>
  <si>
    <r>
      <t xml:space="preserve">Additional network storage / conveyance / containment
</t>
    </r>
    <r>
      <rPr>
        <b/>
        <sz val="10"/>
        <color theme="2" tint="-0.249977111117893"/>
        <rFont val="Calibri"/>
        <family val="2"/>
      </rPr>
      <t>TRADITIONAL GREY INTERVENTIONS</t>
    </r>
  </si>
  <si>
    <t>Units</t>
  </si>
  <si>
    <t>AMP9 
(2030-35)</t>
  </si>
  <si>
    <t>AMP10 
(2035-40)</t>
  </si>
  <si>
    <t>AMP11 
(2040-45)</t>
  </si>
  <si>
    <t>AMP12 
(2045-50)</t>
  </si>
  <si>
    <t>Additional Line Definitions</t>
  </si>
  <si>
    <t xml:space="preserve">Interventions to reduce the risk of sewer flooding in a storm including storage, or other containment, to reduce spill frequency at storm overflows (network only) </t>
  </si>
  <si>
    <t>Additional grey storage / containment volume to be delivered in the network (enhancement)</t>
  </si>
  <si>
    <t>1000m3</t>
  </si>
  <si>
    <t>Additional grey storage volume required in the network. The volume reported should be the volume estimated to be required to meet future flood reduction targets.</t>
  </si>
  <si>
    <t>Number of individual schemes</t>
  </si>
  <si>
    <t>Total number of individual schemes to be delivered. For AMP8 we expect companies to know how many individual schemes will be required, rather than just the number of catchments. For AMP9 onwards we acknowledge that individual scheme numbers may not yet be finalised but companies should provide this information where possible for consistency and transparency in their plans.</t>
  </si>
  <si>
    <t>Projected spend on grey network storage - capex</t>
  </si>
  <si>
    <t>Total capital expenditure forecast for all network storage solutions</t>
  </si>
  <si>
    <t>Projected spend on grey network storage - opex</t>
  </si>
  <si>
    <t>Total operational expenditure forecast for all network storage solutions</t>
  </si>
  <si>
    <t>Projected spend on grey network storage - totex</t>
  </si>
  <si>
    <t>Total expenditure forecast for all network storage solutions</t>
  </si>
  <si>
    <t>1B</t>
  </si>
  <si>
    <r>
      <t xml:space="preserve">Upstream surface water separation / removal or other network storage
</t>
    </r>
    <r>
      <rPr>
        <b/>
        <sz val="10"/>
        <color theme="9"/>
        <rFont val="Calibri"/>
        <family val="2"/>
      </rPr>
      <t>BLUE / GREEN SEPARATION &amp; STORAGE</t>
    </r>
  </si>
  <si>
    <t>Additional blue/green interventions (including associated enabling works) to remove impermeable area inflow from entering the storm/foul/combined network.</t>
  </si>
  <si>
    <t>Permeable area inflow removed from entering the network or stored in environment (enhancement)</t>
  </si>
  <si>
    <t>Hectares</t>
  </si>
  <si>
    <t>Green schemes required in the network to remove / separate surface water from entering the combined network. The volume reported should be the volume estimated to be required to meet future requirements</t>
  </si>
  <si>
    <t>Projected spend on green network schemes - capex</t>
  </si>
  <si>
    <t>Total capital expenditure forecast for all green network separation / storage solutions</t>
  </si>
  <si>
    <t>Projected spend on green network schemes - opex</t>
  </si>
  <si>
    <t>Total operational expenditure forecast for all green network separation / storage solutions</t>
  </si>
  <si>
    <t>Projected spend on green network schemes - totex</t>
  </si>
  <si>
    <t>Total expenditure forecast for all green network separation / storage solutions</t>
  </si>
  <si>
    <t>Planning Objectives delivered by Tables 1A and 1B (multiple benefits)</t>
  </si>
  <si>
    <t>Reduced number of category 1-3 pollution incidents</t>
  </si>
  <si>
    <t>nil</t>
  </si>
  <si>
    <t>Forecast reduction in cat 1-3 pollution incidents as a result of DWMP intervention(s) delivered by Tables 1A and 1B</t>
  </si>
  <si>
    <t>Improvement in WwTW compliance</t>
  </si>
  <si>
    <t>Forecast percentage change in WwTW compliance as a result of DWMP intervention(s) delivered by Tables 1A and 1B</t>
  </si>
  <si>
    <r>
      <t xml:space="preserve">Forecast reduction in number of sewer flooding </t>
    </r>
    <r>
      <rPr>
        <sz val="11"/>
        <color rgb="FFFF0000"/>
        <rFont val="Calibri"/>
        <family val="2"/>
      </rPr>
      <t xml:space="preserve">incidents </t>
    </r>
    <r>
      <rPr>
        <sz val="11"/>
        <color theme="1"/>
        <rFont val="Calibri"/>
        <family val="2"/>
      </rPr>
      <t xml:space="preserve">as a result of DWMP </t>
    </r>
    <r>
      <rPr>
        <sz val="11"/>
        <color rgb="FFFF0000"/>
        <rFont val="Calibri"/>
        <family val="2"/>
      </rPr>
      <t>intervention(s)</t>
    </r>
    <r>
      <rPr>
        <sz val="11"/>
        <color theme="1"/>
        <rFont val="Calibri"/>
        <family val="2"/>
      </rPr>
      <t xml:space="preserve"> delivered by Tables 1A and 1B</t>
    </r>
  </si>
  <si>
    <t>Storm overflow average spill reduction (modelled and not EDM)</t>
  </si>
  <si>
    <t>Forecast reduction in storm overflow spills as a result of DWMP intervention(s) delivered by Tables 1A and 1B</t>
  </si>
  <si>
    <t>Reduced number of overflows spilling 10 or more per year</t>
  </si>
  <si>
    <t>Forecast reduction of overflows operating more than 10 times per year as a result of DWMP intervention(s) delivered by Tables 1A and 1B</t>
  </si>
  <si>
    <t>Reduction in high priority overflows causing ecological harm per year</t>
  </si>
  <si>
    <t>Forecast reduction of overflows causing ecological harm at high priority sites as a result of DWMP intervention(s) delivered by Tables 1A and 1B</t>
  </si>
  <si>
    <t>Reduction in overflows causing ecological harm per year</t>
  </si>
  <si>
    <t>Forecast reduction of overflows causing ecological harm per year as a result of DWMP intervention(s) delivered by Tables 1A and 1B</t>
  </si>
  <si>
    <t>Reduction in sewer collapses</t>
  </si>
  <si>
    <t>Forecast reduction in sewer collapses as a result of DWMP intervention(s) delivered by Tables 1A and 1B</t>
  </si>
  <si>
    <t>Reduction in households with internal sewer flooding</t>
  </si>
  <si>
    <t>Forecast reduction of internal flooding incidents as a result of DWMP intervention(s) delivered by Tables 1A and 1B</t>
  </si>
  <si>
    <t>Bespoke outcomes (add here)</t>
  </si>
  <si>
    <t>&lt;add&gt;</t>
  </si>
  <si>
    <t>WwTW</t>
  </si>
  <si>
    <t>2A</t>
  </si>
  <si>
    <r>
      <t xml:space="preserve">Additional WwTW storage
</t>
    </r>
    <r>
      <rPr>
        <b/>
        <sz val="10"/>
        <color theme="2" tint="-0.249977111117893"/>
        <rFont val="Calibri"/>
        <family val="2"/>
      </rPr>
      <t>TRADITIONAL GREY INTERVENTIONS</t>
    </r>
  </si>
  <si>
    <t>Additional grey storage at WwTW</t>
  </si>
  <si>
    <t>Additional grey storage volume required at WwTW (enhancement)</t>
  </si>
  <si>
    <t xml:space="preserve">Additional grey storage volume required at WwTW. The volume reported should be the volume estimated to be required to meet future permit conditions </t>
  </si>
  <si>
    <t>Projected spend on grey WwTW storage - capex</t>
  </si>
  <si>
    <t>Total capital expenditure forecast for all grey WwTW storage solutions</t>
  </si>
  <si>
    <t>Projected spend on grey WwTW storage - opex</t>
  </si>
  <si>
    <t>Total operational expenditure forecast for all grey WwTW storage solutions</t>
  </si>
  <si>
    <t>Projected spend on grey WwTW storage - totex</t>
  </si>
  <si>
    <t>Total expenditure forecast for all grey WwTW storage solutions</t>
  </si>
  <si>
    <t>2B</t>
  </si>
  <si>
    <r>
      <rPr>
        <b/>
        <sz val="11"/>
        <color theme="9"/>
        <rFont val="Calibri"/>
        <family val="2"/>
      </rPr>
      <t>BLUE/GREEN</t>
    </r>
    <r>
      <rPr>
        <b/>
        <sz val="11"/>
        <color theme="0"/>
        <rFont val="Calibri"/>
        <family val="2"/>
      </rPr>
      <t xml:space="preserve"> Interventions at WwTWs
</t>
    </r>
  </si>
  <si>
    <t xml:space="preserve">Additional blue/green interventions at WwTW </t>
  </si>
  <si>
    <t xml:space="preserve">Number of individual blue/green interventions (schemes) required at WwTW to increase storm storage/reduce need for storm tanks on site </t>
  </si>
  <si>
    <t xml:space="preserve">Total number of individual schemes to be delivered. For AMP8 we expect companies to know how many individual schemes will be required, rather than just the number of catchments. For AMP9 onwards we acknowledge that individual scheme numbers may not yet be finalised but companies should provide this information where possible for consistency and transparency in their plans. </t>
  </si>
  <si>
    <t>Projected spend on green WwTW interventions - capex</t>
  </si>
  <si>
    <t>Total capital expenditure forecast for all green WwTW interventions</t>
  </si>
  <si>
    <t>Projected spend on green WwTW interventions- opex</t>
  </si>
  <si>
    <t>Total operational expenditure forecast for all green WwTW interventions</t>
  </si>
  <si>
    <t>Projected spend on green WwTW interventions - totex</t>
  </si>
  <si>
    <t>Total expenditure forecast for all green WwTW interventions</t>
  </si>
  <si>
    <t>Planning Objectives delivered by Tables 2A and 2B (multiple benefits)</t>
  </si>
  <si>
    <t>Forecast reduction in cat 1-3 pollution incidents as a result of DWMP intervention(s) delivered by Tables 2A and 2B</t>
  </si>
  <si>
    <t>Forecast percentage change in WwTW compliance as a result of DWMP intervention(s) delivered by Tables 2A and 2B</t>
  </si>
  <si>
    <t>Forecast reduction in number of sewer flooding incidents as a result of DWMP intervention(s) delivered by Tables 2A and 2B</t>
  </si>
  <si>
    <t>Storm overflow average spill reduction</t>
  </si>
  <si>
    <t>Forecast reduction in storm overflow spills as a result of DWMP intervention(s) delivered by Tables 2A and 2B</t>
  </si>
  <si>
    <t>Forecast reduction of overflows operating more than 10 times per year as a result of DWMP intervention(s) delivered by Tables 2A and 2B</t>
  </si>
  <si>
    <t>Forecast reduction of overflows causing ecological harm at high priority sites as a result of DWMP intervention(s) delivered by Tables 2A and 2B</t>
  </si>
  <si>
    <t>Forecast reduction of overflows causing ecological harm per year as a result of DWMP intervention(s) delivered by Tables 2A and 2B</t>
  </si>
  <si>
    <t>Forecast reduction in sewer collapses as a result of DWMP intervention(s) delivered by Tables 2A and 2B</t>
  </si>
  <si>
    <t>Forecast reduction of internal flooding incidents as a result of DWMP intervention(s) delivered by Tables 2A and 2B</t>
  </si>
  <si>
    <t>Interventions at WwTWs - additional treatment capacity</t>
  </si>
  <si>
    <t xml:space="preserve">Schemes at sewage treatment works to increase flow to full treatment capacity. </t>
  </si>
  <si>
    <t>Additional FFT treatment capacity required at WwTWs</t>
  </si>
  <si>
    <t>ML/day</t>
  </si>
  <si>
    <t>n/a</t>
  </si>
  <si>
    <t xml:space="preserve">Additional daily flow passed to full treatment at WwTWs to maintain compliance. </t>
  </si>
  <si>
    <t>Projected spend on additional WwTW capacity - capex</t>
  </si>
  <si>
    <t>Total capital expenditure forecast for all additional WwTW capacity</t>
  </si>
  <si>
    <t>Projected spend on additional WwTW capacity - opex</t>
  </si>
  <si>
    <t>Total operational expenditure forecast for all additional WwTW capacity</t>
  </si>
  <si>
    <t>Projected spend on additional WwTW capacity - totex</t>
  </si>
  <si>
    <t>Total expenditure forecast for all additional WwTW capacity</t>
  </si>
  <si>
    <t>Planning Objectives delivered by Table 3 (multiple benefits)</t>
  </si>
  <si>
    <t>Forecast reduction in cat 1-3 pollution incidents as a result of DWMP intervention(s) delivered by Table 3</t>
  </si>
  <si>
    <t>Forecast percentage change in WwTW compliance as a result of DWMP intervention(s) delivered by Table 3</t>
  </si>
  <si>
    <t>Forecast reduction in number of sewer flooding incidents as a result of DWMP intervention(s) delivered by Table 3</t>
  </si>
  <si>
    <t>Forecast reduction in storm overflow spills as a result of DWMP intervention(s) delivered by Table 3</t>
  </si>
  <si>
    <t>Forecast reduction of overflows operating more than 10 times per year as a result of DWMP intervention(s) delivered by Table 3</t>
  </si>
  <si>
    <t>Forecast reduction of overflows causing ecological harm at high priority sites as a result of DWMP intervention(s) delivered by Table 3</t>
  </si>
  <si>
    <t>Forecast reduction of overflows causing ecological harm per year as a result of DWMP intervention(s) delivered by Table 3</t>
  </si>
  <si>
    <t>Forecast reduction in sewer collapses as a result of DWMP intervention(s) delivered by Table 3</t>
  </si>
  <si>
    <t>Forecast reduction of internal flooding incidents as a result of DWMP intervention(s) delivered by Table 3</t>
  </si>
  <si>
    <t>Storm overflows screening interventions</t>
  </si>
  <si>
    <t>Table detailing interventions required at storm overflow locations to meet the requirements set out in the Storm Overflow Discharge Reduction Plan (published on 26 August 2022)</t>
  </si>
  <si>
    <t>Interventions at storm overflows - screening</t>
  </si>
  <si>
    <t>Interventions at storm overflows to provide screening required to meet the SODRP</t>
  </si>
  <si>
    <t xml:space="preserve">Total number of storm overflows </t>
  </si>
  <si>
    <t>Total number of overflows owned and operated by the company (regardless of screen status)</t>
  </si>
  <si>
    <t>Number of new screens required on overflows where the overflow has an existing screen (i.e. replacement screens)</t>
  </si>
  <si>
    <t xml:space="preserve">Forecast number of overflows that currently have screens but require screen upgrades i.e. replacements </t>
  </si>
  <si>
    <t xml:space="preserve">Number of new screens required on overflows where the overflow has not had a screen installed previously. </t>
  </si>
  <si>
    <t>Forecast number of overflows that require a screen that have not had a screen installed previously i.e. new installations</t>
  </si>
  <si>
    <t>Projected spend on storm discharge screening for SODRP - capex</t>
  </si>
  <si>
    <t xml:space="preserve">Total capital expenditure forecast for screen installations to meet the SODRP </t>
  </si>
  <si>
    <t>Total operational expenditure forecast for screen installations to meet the SODRP</t>
  </si>
  <si>
    <t>Projected spend on storm discharge screening for SODRP - totex</t>
  </si>
  <si>
    <t>Total expenditure forecast for screen installations to meet the SODRP</t>
  </si>
  <si>
    <t>Reduction in GHG emissions</t>
  </si>
  <si>
    <t>Table detailing impact of interventions on Reduction in GHG emissions</t>
  </si>
  <si>
    <t>Reduction in OPERATIONAL GHG emissions</t>
  </si>
  <si>
    <t>tCO2/e</t>
  </si>
  <si>
    <t>Total forecast reduction in operational GHG emissions compared to the baseline (2020)</t>
  </si>
  <si>
    <t>Reduction in EMBODIED GHG emissions</t>
  </si>
  <si>
    <t>Total forecast reduction in embodied GHG emissions compared to the baseline (2020)</t>
  </si>
  <si>
    <t>Significant DWMP and PR24 schemes</t>
  </si>
  <si>
    <t>Table to record details of any significant cost / scale schemes that will be required to meet long term planning objectives, in particular significant schemes likely to be required in PR24. There is no minimum value; these should be the schemes that the company considers to be material to the overall plan.</t>
  </si>
  <si>
    <t>Individual Scheme title</t>
  </si>
  <si>
    <t>Scheme description</t>
  </si>
  <si>
    <t>Benefits to be delivered (text)</t>
  </si>
  <si>
    <t>Benefits to be delivered (£m)</t>
  </si>
  <si>
    <t>Estimated totex expenditure (£m)</t>
  </si>
  <si>
    <t>Delivery date (YYYY)</t>
  </si>
  <si>
    <t xml:space="preserve">Primary Planning objective category </t>
  </si>
  <si>
    <t>Additional planning objective category</t>
  </si>
  <si>
    <t>Further information</t>
  </si>
  <si>
    <t>Add extra rows as required</t>
  </si>
  <si>
    <t xml:space="preserve">Key partnership schemes </t>
  </si>
  <si>
    <t xml:space="preserve">Table to record details of individual key partnership schemes that are likely to be progressed to deliver against long-term planning objectives. 
Values are based on the ambition for the planning horizon for partnership working. </t>
  </si>
  <si>
    <t>Where partnership details cannot be provided, this must be clearly indicated and supported with a clear explanation (either entered below this table or in separate commentary).</t>
  </si>
  <si>
    <t>Type of Scheme</t>
  </si>
  <si>
    <t>If 'other', please specify</t>
  </si>
  <si>
    <t>Names / details of partner(s)</t>
  </si>
  <si>
    <t>Company Input (£)</t>
  </si>
  <si>
    <t>Partnership Input (£)</t>
  </si>
  <si>
    <t>List</t>
  </si>
  <si>
    <t>1. Storage</t>
  </si>
  <si>
    <t>2. Surface water separation</t>
  </si>
  <si>
    <t>3. WwTW capacity</t>
  </si>
  <si>
    <t>4. Schemes at Storm Overflows</t>
  </si>
  <si>
    <t>5. SuDS</t>
  </si>
  <si>
    <t>6. Other interventions (please specify)</t>
  </si>
  <si>
    <t>Adaptive Plans</t>
  </si>
  <si>
    <t xml:space="preserve">Table to record components of adaptive planning
</t>
  </si>
  <si>
    <t>Each component block below should represent a different DWMP outcome</t>
  </si>
  <si>
    <t>&lt;&lt;Free text box to summarise what scenario assumptions the tables are based on.  For example, "Best Value Plan", "Least Cost Plan", "Lowest Carbon Plan" etc with details of climate change/growth/creep assumptions&gt;&gt;</t>
  </si>
  <si>
    <t>AP0</t>
  </si>
  <si>
    <t>Adaptive Plan - Whole DWMP Plan</t>
  </si>
  <si>
    <t>Company L1 adaptive plan and alternative pathways</t>
  </si>
  <si>
    <t>Metric (totex)</t>
  </si>
  <si>
    <t>2025-2030</t>
  </si>
  <si>
    <t>2030-35</t>
  </si>
  <si>
    <t>2035-40</t>
  </si>
  <si>
    <t>2040-45</t>
  </si>
  <si>
    <t>2045-50</t>
  </si>
  <si>
    <t>Description of differences between pathways, including trigger and decision points</t>
  </si>
  <si>
    <t>Core pathway</t>
  </si>
  <si>
    <t> </t>
  </si>
  <si>
    <t>Preferred plan (if different to core)</t>
  </si>
  <si>
    <t>AP1 - Alternative pathway 1</t>
  </si>
  <si>
    <t>AP1 - Alternative pathway 2</t>
  </si>
  <si>
    <t>AP1 - Alternative pathway 3</t>
  </si>
  <si>
    <t>AP1 - Alternative pathway 4</t>
  </si>
  <si>
    <t>AP1 - Alternative pathway 5</t>
  </si>
  <si>
    <t>AP1 - Alternative pathway 6</t>
  </si>
  <si>
    <t>AP1 - Alternative pathway 7</t>
  </si>
  <si>
    <t>AP1 - Alternative pathway 8</t>
  </si>
  <si>
    <t>AP1 - Alternative pathway 9</t>
  </si>
  <si>
    <t>AP1</t>
  </si>
  <si>
    <t xml:space="preserve">Adaptive Plan Component 1 </t>
  </si>
  <si>
    <t>Insert adaptive plan component description here (e.g. Addressing harm from storm overflows)</t>
  </si>
  <si>
    <t>AP2</t>
  </si>
  <si>
    <t>Adaptive Plan Component 2</t>
  </si>
  <si>
    <t>Insert adaptive plan component description here (e.g. Reducing the risk of sewer flooding in 1-in-50 yr storm)</t>
  </si>
  <si>
    <t>AP3</t>
  </si>
  <si>
    <t>Adaptive Plan Component 3</t>
  </si>
  <si>
    <t>Insert adaptive plan component description here (e.g. Reducing pollution incidents)</t>
  </si>
  <si>
    <t>Repeat blocks AP1-3 as required</t>
  </si>
  <si>
    <t>AMP8 investment is NIDP in 25YEP. Rest is LTDS.</t>
  </si>
  <si>
    <t>Screening storm overflows - base</t>
  </si>
  <si>
    <t>10a</t>
  </si>
  <si>
    <t>Teesside_MARSKE STW_Marske STW_DC_16</t>
  </si>
  <si>
    <t>Northumberland_BERWICK UPON TWEED STW_01-D35_DC_01</t>
  </si>
  <si>
    <t>Teesside_MARSKE STW_Marske STW_DC_04</t>
  </si>
  <si>
    <t>Wear_CHESTER LE STREET STW_CHESTER LE STREET STW_DC_14</t>
  </si>
  <si>
    <t>Northumberland_WOOLER STW_01-D36_DC_01</t>
  </si>
  <si>
    <t>Northumberland_BERWICK UPON TWEED STW_01-D35_DC_04</t>
  </si>
  <si>
    <t>Northumberland_FELTON STW_01-D05_DC_05</t>
  </si>
  <si>
    <t>Northumberland_BERWICK UPON TWEED STW_01-D35_DC_05</t>
  </si>
  <si>
    <t>Teesside_SEATON CAREW STW_SEATON CAREW STW_DC_02</t>
  </si>
  <si>
    <t>Northumberland_BERWICK UPON TWEED STW_01-D35_DC_08</t>
  </si>
  <si>
    <t>Northumberland_CAMBOIS STW_02-D46_DC_09</t>
  </si>
  <si>
    <t>Wear_HORDEN STW_HORDEN STW_DC_07</t>
  </si>
  <si>
    <t>Northumberland_BERWICK UPON TWEED STW_01-D35_DC_07</t>
  </si>
  <si>
    <t>Teesside_SEATON CAREW STW_SEATON CAREW STW_DC_11</t>
  </si>
  <si>
    <t>Teesside_BRAN SANDS STW_Bran Sands STW_DC_11</t>
  </si>
  <si>
    <t>Teesside_SEATON CAREW STW_SEATON CAREW STW_DC_03</t>
  </si>
  <si>
    <t>Wear_BISHOP AUCKLAND STW_07-D57_DC_11</t>
  </si>
  <si>
    <t>Wear_HUSTLEDOWN STW_07-D14_DC_06</t>
  </si>
  <si>
    <t>Wear_TUDHOE MILL STW_TUDHOE MILL STW_DC_10</t>
  </si>
  <si>
    <t>Teesside_BRAN SANDS STW_Bran Sands STW_DC_12</t>
  </si>
  <si>
    <t>Rural Tyne_LOCKHAUGH STW_04-D16_DC_03</t>
  </si>
  <si>
    <t>Wear_BISHOP AUCKLAND STW_07-D57_DC_15</t>
  </si>
  <si>
    <t>Wear_BARKERS HAUGH STW_07-D41_DC_08</t>
  </si>
  <si>
    <t>Teesside_MARSKE STW_Marske STW_DC_09</t>
  </si>
  <si>
    <t>Tyneside_HOWDON STW_B D-Leg_DC_02</t>
  </si>
  <si>
    <t>Wear_LOW WADSWORTH STW_LOW WADSWORTH STW_DC_05</t>
  </si>
  <si>
    <t>Wear_HUSTLEDOWN STW_07-D14_DC_04</t>
  </si>
  <si>
    <t>Northumberland_CAMBOIS STW_02-D46_DC_02</t>
  </si>
  <si>
    <t>Rural Tyne_CONSETT STW_CONSETT STW_DC_06</t>
  </si>
  <si>
    <t>Northumberland_FELTON STW_01-D05_DC_03</t>
  </si>
  <si>
    <t>Teesdale_STRESSHOLME STW_10-DST_DC_06</t>
  </si>
  <si>
    <t>Tyneside_HOWDON STW_B D-Leg_DC_01</t>
  </si>
  <si>
    <t>Wear_SEDGELETCH STW_SEDGELETCH STW_DC_20</t>
  </si>
  <si>
    <t>Teesside_BRAN SANDS STW_Bran Sands STW_DC_28</t>
  </si>
  <si>
    <t>Option 1 - Green Infrastructure</t>
  </si>
  <si>
    <t>Option 2 - Below Ground Storage Only</t>
  </si>
  <si>
    <t>Option 4 - Smart Networks and Storage</t>
  </si>
  <si>
    <t>Option 6 - Surface Water Management and Smart Networks</t>
  </si>
  <si>
    <t>Option 5 - Surface Water Management and Storage</t>
  </si>
  <si>
    <t>SODRP</t>
  </si>
  <si>
    <t>Flooding, Pollution</t>
  </si>
  <si>
    <t>Storm overflow spill frequency reduction, flooding risk, pollution risk, additional benefiits</t>
  </si>
  <si>
    <t>Storm overflow spill frequency reduction</t>
  </si>
  <si>
    <t>Percentage of properties at risk of sewer flooding in a 1 in 50 storm (including impact from AMP8 onwards enhancement)</t>
  </si>
  <si>
    <t>Total embodied GHG emissions</t>
  </si>
  <si>
    <t>Total operational GHG emissions</t>
  </si>
  <si>
    <t xml:space="preserve">opex </t>
  </si>
  <si>
    <t>Projected spend on storm discharge screening for SODRP- opex</t>
  </si>
  <si>
    <t>tbc</t>
  </si>
  <si>
    <r>
      <t xml:space="preserve">Total number of storm overflows requiring screening (excluding impact of AMP8 onwards enhancements) </t>
    </r>
    <r>
      <rPr>
        <sz val="11"/>
        <color rgb="FFFF0000"/>
        <rFont val="Calibri"/>
        <family val="2"/>
      </rPr>
      <t xml:space="preserve">- confirmation received from JMcL/JG re when these will be delivered. </t>
    </r>
  </si>
  <si>
    <t>Expenditure Includes Berwick inland SO's as solution can't be split between bathing waters and non-bathing waters. Post 2045 maintain cost is 1.67% of total.</t>
  </si>
  <si>
    <t xml:space="preserve">opex  </t>
  </si>
  <si>
    <t>This includes £3.4m for Pledge 5 for AMP8. 1.67% maintainign cost in AMP12</t>
  </si>
  <si>
    <t xml:space="preserve">WINEP only for AMP8.  </t>
  </si>
  <si>
    <t>Opex in AMP9 and beyond is for maintaining flow monitors</t>
  </si>
  <si>
    <t>We expect that seom RNAGS will be removed when reviewed as they don't discharge frequently and should not meet the criteria for harm.</t>
  </si>
  <si>
    <t xml:space="preserve">Planning Objective 8 - Wastewater Treatment Works Dry Weather Flow Compliance </t>
  </si>
  <si>
    <t>OPEX costs not available at time of publishing.</t>
  </si>
  <si>
    <t xml:space="preserve">CAPEX only available for AMP8.  </t>
  </si>
  <si>
    <t>TBC</t>
  </si>
  <si>
    <t>03-D28 Haydon Bridge NIDP</t>
  </si>
  <si>
    <t>07-D14 South Stanley &amp; Craghead NIDP</t>
  </si>
  <si>
    <t>05-D11 Whickham South &amp; Sunniside NIDP</t>
  </si>
  <si>
    <t>04-D08 Annfield Plain &amp; Stanley NIDP</t>
  </si>
  <si>
    <t>07-D27 Ushaw Moor &amp; Brandon NIDP</t>
  </si>
  <si>
    <t>08-D03 Easington NIDP</t>
  </si>
  <si>
    <t>05-D37 Wallsend NIDP</t>
  </si>
  <si>
    <t>11-D60 Thornaby South &amp; Ingleby Barwick NIDP</t>
  </si>
  <si>
    <t>11-D52 Stockton East NIDP</t>
  </si>
  <si>
    <t>05-D35 Walker NIDP</t>
  </si>
  <si>
    <t>03-D03 Hexham NIDP</t>
  </si>
  <si>
    <t>05-D25 Newburn NIDP</t>
  </si>
  <si>
    <t>11-D24 Hartlepool North NIDP</t>
  </si>
  <si>
    <t>06-D09 Stanhope &amp; Crawleyside NIDP</t>
  </si>
  <si>
    <t>02-D46 Bedlington &amp; Cambois NIDP</t>
  </si>
  <si>
    <t>04-D12 Kibblesworth NIDP</t>
  </si>
  <si>
    <t>07-D44 Spennymoor NIDP</t>
  </si>
  <si>
    <t>02-D01 Blyth NIDP</t>
  </si>
  <si>
    <t>05-D01 Seaton Valley NIDP</t>
  </si>
  <si>
    <t>01-D05 Felton NIDP</t>
  </si>
  <si>
    <t>04-D11 Birtley (Including Vigo &amp; Barley Mow) NIDP</t>
  </si>
  <si>
    <t>08-D10 Pallion (Hendon Burn) NIDP</t>
  </si>
  <si>
    <t>05-D43 Willington Quay NIDP</t>
  </si>
  <si>
    <t>11-D43 Thornfield Road NIDP</t>
  </si>
  <si>
    <t>05-D18 Gateshead Central NIDP</t>
  </si>
  <si>
    <t>05-D55 Prudhoe NIDP</t>
  </si>
  <si>
    <t>11-D67 High Clarence NIDP</t>
  </si>
  <si>
    <t>01-D12 Powburn NIDP</t>
  </si>
  <si>
    <t>08-D05 Peterlee NIDP</t>
  </si>
  <si>
    <t>05-D53 Jarrow,Hedworth  NIDP</t>
  </si>
  <si>
    <t>05-D33 Lower Ouseburn NIDP</t>
  </si>
  <si>
    <t>7. Hybrid solutions incl SuDS &amp; Grey</t>
  </si>
  <si>
    <t>EA and LLFA</t>
  </si>
  <si>
    <t>75.1m</t>
  </si>
  <si>
    <t>65m</t>
  </si>
  <si>
    <t>N/A</t>
  </si>
  <si>
    <t>Reduction in high priority overflows causing ecological harm</t>
  </si>
  <si>
    <t>Reduction in overflows causing ecological harm</t>
  </si>
  <si>
    <t>assumption is that one incident per household. Uplifted for climate change and reduced by interventions</t>
  </si>
  <si>
    <t>Reduction in internal modelled hydraulic flood risk</t>
  </si>
  <si>
    <t>Reduction in external modelled hydraulic flood risk</t>
  </si>
  <si>
    <t>Planning Objective 6 - Pollution Modelled Hydraulic Flood Risk - Baseline</t>
  </si>
  <si>
    <t>Manholes adjacent to watercourses</t>
  </si>
  <si>
    <t>Planning Objective 6 - Pollution Modelled Hydraulic Flood Risk - Base</t>
  </si>
  <si>
    <t>Planning Objective 6 - Pollution Modelled Hydraulic Flood Risk - Post Enhancement</t>
  </si>
  <si>
    <t>Planning Objective 6 - Pollution Modelled Hydraulic Flood Risk - Enhancement Cost</t>
  </si>
  <si>
    <t>expenditure in LTDS reduction for sewer flooding.</t>
  </si>
  <si>
    <t>Reduction in modelled hydraulic pollution risk</t>
  </si>
  <si>
    <t>Uplift in base for collpses</t>
  </si>
  <si>
    <t xml:space="preserve">Decrease the speed of delivery of SODRP requirements. </t>
  </si>
  <si>
    <t>Increase the speed of delivery of the SODRP requirements to be delivered by 2040</t>
  </si>
  <si>
    <t>Increase the role of surface water separation and sustainable drainage solutions to target delivering a reduction of internal and external sewer flooding alongside storm overflow discharge reductions for the RCP2.6 scenario</t>
  </si>
  <si>
    <t>Increase the role of surface water separation and sustainable drainage solutions to target delivering a reduction of internal and external sewer flooding alongside storm overflow discharge reductions for the RCP8.5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</si>
</sst>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color theme="4"/>
      <name val="Arial"/>
      <family val="2"/>
    </font>
    <font>
      <sz val="11"/>
      <name val="Arial"/>
      <family val="2"/>
    </font>
    <font>
      <b/>
      <sz val="15"/>
      <color theme="3"/>
      <name val="Arial"/>
      <family val="2"/>
    </font>
    <font>
      <sz val="11"/>
      <color theme="4"/>
      <name val="Calibri"/>
      <family val="2"/>
    </font>
    <font>
      <b/>
      <sz val="11"/>
      <color theme="4"/>
      <name val="Calibri"/>
      <family val="2"/>
    </font>
    <font>
      <sz val="12"/>
      <color theme="1"/>
      <name val="Arial"/>
      <family val="2"/>
    </font>
    <font>
      <sz val="10"/>
      <name val="Arial"/>
      <family val="2"/>
    </font>
    <font>
      <sz val="11"/>
      <color theme="0"/>
      <name val="Calibri"/>
      <family val="2"/>
    </font>
    <font>
      <b/>
      <sz val="11"/>
      <color theme="0"/>
      <name val="Calibri"/>
      <family val="2"/>
    </font>
    <font>
      <b/>
      <sz val="14"/>
      <color theme="4"/>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FF0000"/>
      <name val="Calibri"/>
      <family val="2"/>
      <scheme val="minor"/>
    </font>
    <font>
      <sz val="11"/>
      <color rgb="FF4472C4"/>
      <name val="Calibri"/>
      <family val="2"/>
    </font>
    <font>
      <sz val="11"/>
      <color theme="0" tint="-0.34998626667073579"/>
      <name val="Arial"/>
      <family val="2"/>
    </font>
    <font>
      <sz val="12"/>
      <color theme="0"/>
      <name val="Calibri"/>
      <family val="2"/>
    </font>
    <font>
      <b/>
      <sz val="14"/>
      <name val="Calibri"/>
      <family val="2"/>
      <scheme val="minor"/>
    </font>
    <font>
      <sz val="10"/>
      <name val="Calibri"/>
      <family val="2"/>
      <scheme val="minor"/>
    </font>
    <font>
      <sz val="11"/>
      <name val="Calibri"/>
      <family val="2"/>
      <scheme val="minor"/>
    </font>
    <font>
      <sz val="11"/>
      <name val="Calibri"/>
      <family val="2"/>
    </font>
    <font>
      <sz val="8"/>
      <name val="Arial"/>
      <family val="2"/>
    </font>
    <font>
      <b/>
      <sz val="11"/>
      <name val="Calibri"/>
      <family val="2"/>
      <scheme val="minor"/>
    </font>
    <font>
      <b/>
      <sz val="12"/>
      <color theme="0"/>
      <name val="Calibri"/>
      <family val="2"/>
    </font>
    <font>
      <sz val="11"/>
      <color rgb="FF4472C4"/>
      <name val="Calibri"/>
      <family val="2"/>
      <scheme val="minor"/>
    </font>
    <font>
      <b/>
      <sz val="11"/>
      <color rgb="FFFFFFFF"/>
      <name val="Arial"/>
      <family val="2"/>
    </font>
    <font>
      <sz val="11"/>
      <color rgb="FFFF0000"/>
      <name val="Arial"/>
      <family val="2"/>
    </font>
    <font>
      <u/>
      <sz val="11"/>
      <color theme="10"/>
      <name val="Arial"/>
      <family val="2"/>
    </font>
    <font>
      <b/>
      <sz val="10"/>
      <color theme="2" tint="-0.249977111117893"/>
      <name val="Calibri"/>
      <family val="2"/>
    </font>
    <font>
      <b/>
      <sz val="10"/>
      <color theme="9"/>
      <name val="Calibri"/>
      <family val="2"/>
    </font>
    <font>
      <sz val="11"/>
      <color theme="9"/>
      <name val="Calibri"/>
      <family val="2"/>
    </font>
    <font>
      <sz val="11"/>
      <color theme="9"/>
      <name val="Arial"/>
      <family val="2"/>
    </font>
    <font>
      <sz val="12"/>
      <color theme="9"/>
      <name val="Calibri"/>
      <family val="2"/>
    </font>
    <font>
      <sz val="11"/>
      <color theme="4"/>
      <name val="Arial"/>
      <family val="2"/>
    </font>
    <font>
      <sz val="11"/>
      <color theme="1"/>
      <name val="Calibri"/>
      <family val="2"/>
    </font>
    <font>
      <sz val="10"/>
      <name val="Calibri"/>
      <family val="2"/>
    </font>
    <font>
      <sz val="12"/>
      <color theme="1"/>
      <name val="Calibri"/>
      <family val="2"/>
    </font>
    <font>
      <sz val="12"/>
      <color theme="4"/>
      <name val="Calibri"/>
      <family val="2"/>
    </font>
    <font>
      <b/>
      <sz val="10"/>
      <color theme="0"/>
      <name val="Calibri"/>
      <family val="2"/>
    </font>
    <font>
      <b/>
      <sz val="15"/>
      <color theme="3"/>
      <name val="Calibri"/>
      <family val="2"/>
      <scheme val="minor"/>
    </font>
    <font>
      <b/>
      <sz val="11"/>
      <color rgb="FF000000"/>
      <name val="Arial"/>
      <family val="2"/>
    </font>
    <font>
      <b/>
      <sz val="16"/>
      <color rgb="FF4472C4"/>
      <name val="Calibri"/>
      <family val="2"/>
    </font>
    <font>
      <b/>
      <sz val="14"/>
      <color rgb="FF4472C4"/>
      <name val="Calibri"/>
      <family val="2"/>
    </font>
    <font>
      <sz val="11"/>
      <color rgb="FFFFFFFF"/>
      <name val="Calibri"/>
      <family val="2"/>
    </font>
    <font>
      <b/>
      <sz val="11"/>
      <color theme="9"/>
      <name val="Calibri"/>
      <family val="2"/>
    </font>
    <font>
      <b/>
      <sz val="11"/>
      <color rgb="FF4472C4"/>
      <name val="Calibri"/>
      <family val="2"/>
    </font>
    <font>
      <b/>
      <sz val="12"/>
      <color rgb="FF4472C4"/>
      <name val="Calibri"/>
      <family val="2"/>
    </font>
    <font>
      <b/>
      <sz val="18"/>
      <color theme="4"/>
      <name val="Calibri"/>
      <family val="2"/>
      <scheme val="minor"/>
    </font>
    <font>
      <sz val="10"/>
      <color theme="1"/>
      <name val="Arial"/>
      <family val="2"/>
    </font>
    <font>
      <b/>
      <sz val="14"/>
      <color rgb="FFFFFFFF"/>
      <name val="Arial"/>
      <family val="2"/>
    </font>
    <font>
      <sz val="14"/>
      <color theme="1"/>
      <name val="Arial"/>
      <family val="2"/>
    </font>
    <font>
      <b/>
      <sz val="12"/>
      <color theme="1"/>
      <name val="Arial"/>
      <family val="2"/>
    </font>
    <font>
      <sz val="11"/>
      <color rgb="FF000000"/>
      <name val="Arial"/>
      <family val="2"/>
    </font>
    <font>
      <sz val="11"/>
      <color theme="4" tint="-0.499984740745262"/>
      <name val="Arial"/>
      <family val="2"/>
    </font>
    <font>
      <sz val="11"/>
      <color theme="8" tint="-0.249977111117893"/>
      <name val="Calibri"/>
      <family val="2"/>
    </font>
    <font>
      <sz val="11"/>
      <color theme="8" tint="-0.249977111117893"/>
      <name val="Calibri"/>
      <family val="2"/>
      <scheme val="minor"/>
    </font>
    <font>
      <b/>
      <sz val="11"/>
      <color theme="8" tint="-0.249977111117893"/>
      <name val="Calibri"/>
      <family val="2"/>
      <scheme val="minor"/>
    </font>
    <font>
      <sz val="11"/>
      <color rgb="FFFF0000"/>
      <name val="Calibri"/>
      <family val="2"/>
    </font>
    <font>
      <b/>
      <sz val="9"/>
      <color indexed="81"/>
      <name val="Tahoma"/>
      <family val="2"/>
    </font>
    <font>
      <sz val="11"/>
      <color rgb="FF0070C0"/>
      <name val="Calibri"/>
      <family val="2"/>
      <scheme val="minor"/>
    </font>
    <font>
      <sz val="11"/>
      <color theme="4"/>
      <name val="Calibri"/>
      <family val="2"/>
      <scheme val="minor"/>
    </font>
    <font>
      <b/>
      <sz val="11"/>
      <color theme="0"/>
      <name val="Calibri"/>
      <family val="2"/>
    </font>
    <font>
      <sz val="11"/>
      <color theme="4"/>
      <name val="Calibri"/>
      <family val="2"/>
    </font>
    <font>
      <b/>
      <sz val="12"/>
      <color theme="0"/>
      <name val="Calibri"/>
      <family val="2"/>
    </font>
    <font>
      <sz val="11"/>
      <color theme="1"/>
      <name val="Calibri"/>
      <family val="2"/>
    </font>
    <font>
      <sz val="11"/>
      <color theme="4" tint="-0.249977111117893"/>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18497A"/>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70C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
      <patternFill patternType="solid">
        <fgColor rgb="FF18497A"/>
        <bgColor rgb="FF00000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6E0B4"/>
        <bgColor indexed="64"/>
      </patternFill>
    </fill>
    <fill>
      <patternFill patternType="solid">
        <fgColor rgb="FFC6E0B4"/>
        <bgColor rgb="FF000000"/>
      </patternFill>
    </fill>
    <fill>
      <patternFill patternType="solid">
        <fgColor rgb="FFDDEBF7"/>
        <bgColor rgb="FF000000"/>
      </patternFill>
    </fill>
    <fill>
      <patternFill patternType="solid">
        <fgColor rgb="FFFFE699"/>
        <bgColor rgb="FF000000"/>
      </patternFill>
    </fill>
  </fills>
  <borders count="1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rgb="FF000000"/>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style="thin">
        <color indexed="64"/>
      </left>
      <right style="medium">
        <color indexed="64"/>
      </right>
      <top/>
      <bottom style="thin">
        <color indexed="64"/>
      </bottom>
      <diagonal/>
    </border>
    <border>
      <left style="thin">
        <color indexed="64"/>
      </left>
      <right style="medium">
        <color rgb="FF000000"/>
      </right>
      <top style="medium">
        <color rgb="FF000000"/>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rgb="FF000000"/>
      </left>
      <right style="thin">
        <color indexed="64"/>
      </right>
      <top style="medium">
        <color rgb="FF000000"/>
      </top>
      <bottom style="medium">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rgb="FF000000"/>
      </left>
      <right style="medium">
        <color indexed="64"/>
      </right>
      <top style="medium">
        <color indexed="64"/>
      </top>
      <bottom style="medium">
        <color indexed="64"/>
      </bottom>
      <diagonal/>
    </border>
    <border>
      <left/>
      <right/>
      <top style="medium">
        <color indexed="64"/>
      </top>
      <bottom style="medium">
        <color rgb="FF000000"/>
      </bottom>
      <diagonal/>
    </border>
    <border>
      <left style="medium">
        <color indexed="64"/>
      </left>
      <right style="medium">
        <color rgb="FF000000"/>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indexed="64"/>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style="medium">
        <color indexed="64"/>
      </left>
      <right style="medium">
        <color rgb="FF000000"/>
      </right>
      <top/>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medium">
        <color rgb="FF000000"/>
      </left>
      <right/>
      <top/>
      <bottom style="medium">
        <color indexed="64"/>
      </bottom>
      <diagonal/>
    </border>
    <border>
      <left style="medium">
        <color indexed="64"/>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medium">
        <color indexed="64"/>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style="medium">
        <color indexed="64"/>
      </right>
      <top style="thin">
        <color indexed="64"/>
      </top>
      <bottom style="thin">
        <color rgb="FF000000"/>
      </bottom>
      <diagonal/>
    </border>
    <border>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0">
    <xf numFmtId="0" fontId="0" fillId="0" borderId="0"/>
    <xf numFmtId="0" fontId="4" fillId="0" borderId="0"/>
    <xf numFmtId="0" fontId="9" fillId="0" borderId="4" applyNumberFormat="0" applyFill="0" applyAlignment="0" applyProtection="0"/>
    <xf numFmtId="0" fontId="13" fillId="0" borderId="0"/>
    <xf numFmtId="9" fontId="4" fillId="0" borderId="0" applyFont="0" applyFill="0" applyBorder="0" applyAlignment="0" applyProtection="0"/>
    <xf numFmtId="0" fontId="34" fillId="0" borderId="0" applyNumberFormat="0" applyFill="0" applyBorder="0" applyAlignment="0" applyProtection="0"/>
    <xf numFmtId="0" fontId="4" fillId="0" borderId="0"/>
    <xf numFmtId="0" fontId="13" fillId="0" borderId="0"/>
    <xf numFmtId="0" fontId="3" fillId="0" borderId="0"/>
    <xf numFmtId="0" fontId="46" fillId="0" borderId="4" applyNumberFormat="0" applyFill="0" applyAlignment="0" applyProtection="0"/>
  </cellStyleXfs>
  <cellXfs count="606">
    <xf numFmtId="0" fontId="0" fillId="0" borderId="0" xfId="0"/>
    <xf numFmtId="0" fontId="0" fillId="0" borderId="0" xfId="0" applyAlignment="1">
      <alignment vertical="top"/>
    </xf>
    <xf numFmtId="0" fontId="0" fillId="0" borderId="0" xfId="0" applyAlignment="1">
      <alignment horizontal="center" vertical="top"/>
    </xf>
    <xf numFmtId="0" fontId="10" fillId="2" borderId="0" xfId="0" applyFont="1" applyFill="1" applyAlignment="1">
      <alignment horizontal="left" vertical="center" wrapText="1"/>
    </xf>
    <xf numFmtId="0" fontId="12" fillId="0" borderId="0" xfId="0" applyFont="1"/>
    <xf numFmtId="0" fontId="11" fillId="0" borderId="0" xfId="0" applyFont="1" applyAlignment="1">
      <alignment horizontal="center" vertical="center" wrapText="1"/>
    </xf>
    <xf numFmtId="0" fontId="10" fillId="0" borderId="0" xfId="0" applyFont="1" applyAlignment="1">
      <alignment horizontal="left" vertical="center" wrapText="1"/>
    </xf>
    <xf numFmtId="0" fontId="16" fillId="0" borderId="0" xfId="0" applyFont="1" applyAlignment="1">
      <alignment vertical="top"/>
    </xf>
    <xf numFmtId="0" fontId="10" fillId="2" borderId="0" xfId="0" applyFont="1" applyFill="1" applyAlignment="1">
      <alignment horizontal="left"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9" fillId="4" borderId="9" xfId="0" applyFont="1" applyFill="1" applyBorder="1" applyAlignment="1">
      <alignment horizontal="center" vertical="center" wrapText="1"/>
    </xf>
    <xf numFmtId="0" fontId="21"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left" vertical="top"/>
    </xf>
    <xf numFmtId="0" fontId="22" fillId="0" borderId="0" xfId="0" quotePrefix="1" applyFont="1"/>
    <xf numFmtId="0" fontId="0" fillId="7" borderId="14" xfId="0" applyFill="1" applyBorder="1"/>
    <xf numFmtId="0" fontId="0" fillId="7" borderId="30" xfId="0" applyFill="1" applyBorder="1"/>
    <xf numFmtId="0" fontId="0" fillId="0" borderId="21" xfId="0" applyBorder="1"/>
    <xf numFmtId="0" fontId="21" fillId="0" borderId="0" xfId="0" applyFont="1" applyAlignment="1">
      <alignment wrapText="1"/>
    </xf>
    <xf numFmtId="0" fontId="0" fillId="0" borderId="31" xfId="0" applyBorder="1"/>
    <xf numFmtId="0" fontId="0" fillId="0" borderId="29" xfId="0" applyBorder="1"/>
    <xf numFmtId="0" fontId="10" fillId="4" borderId="35"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4" fillId="3" borderId="32" xfId="2"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8" fillId="0" borderId="0" xfId="0" quotePrefix="1" applyFont="1"/>
    <xf numFmtId="0" fontId="0" fillId="0" borderId="0" xfId="0" applyAlignment="1">
      <alignment wrapText="1"/>
    </xf>
    <xf numFmtId="0" fontId="25" fillId="0" borderId="0" xfId="0" applyFont="1" applyAlignment="1">
      <alignment horizontal="left" vertical="top" wrapText="1"/>
    </xf>
    <xf numFmtId="0" fontId="5" fillId="0" borderId="0" xfId="0" applyFont="1" applyAlignment="1">
      <alignment horizontal="center" vertical="center"/>
    </xf>
    <xf numFmtId="0" fontId="15" fillId="3" borderId="21" xfId="2" applyFont="1" applyFill="1" applyBorder="1" applyAlignment="1">
      <alignment horizontal="center" vertical="center" wrapText="1"/>
    </xf>
    <xf numFmtId="0" fontId="0" fillId="2" borderId="0" xfId="0" applyFill="1" applyAlignment="1">
      <alignment vertical="top"/>
    </xf>
    <xf numFmtId="0" fontId="0" fillId="7" borderId="45" xfId="0" applyFill="1" applyBorder="1"/>
    <xf numFmtId="0" fontId="0" fillId="7" borderId="46" xfId="0" applyFill="1" applyBorder="1"/>
    <xf numFmtId="0" fontId="0" fillId="0" borderId="47" xfId="0" applyBorder="1"/>
    <xf numFmtId="0" fontId="0" fillId="0" borderId="48" xfId="0" applyBorder="1"/>
    <xf numFmtId="0" fontId="0" fillId="0" borderId="47" xfId="0" quotePrefix="1" applyBorder="1"/>
    <xf numFmtId="0" fontId="0" fillId="0" borderId="0" xfId="0" quotePrefix="1"/>
    <xf numFmtId="0" fontId="14" fillId="3" borderId="0" xfId="2"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10" fillId="0" borderId="0" xfId="0" applyFont="1" applyAlignment="1">
      <alignment horizontal="center" vertical="center" wrapText="1"/>
    </xf>
    <xf numFmtId="0" fontId="15" fillId="3" borderId="18" xfId="2" applyFont="1" applyFill="1" applyBorder="1" applyAlignment="1">
      <alignment horizontal="center" vertical="center" wrapText="1"/>
    </xf>
    <xf numFmtId="0" fontId="10" fillId="2" borderId="2" xfId="0" applyFont="1" applyFill="1" applyBorder="1" applyAlignment="1">
      <alignment horizontal="left" vertical="center" wrapText="1"/>
    </xf>
    <xf numFmtId="0" fontId="15" fillId="3" borderId="58" xfId="2" applyFont="1" applyFill="1" applyBorder="1" applyAlignment="1">
      <alignment horizontal="center" vertical="center" wrapText="1"/>
    </xf>
    <xf numFmtId="0" fontId="18" fillId="0" borderId="0" xfId="0" applyFont="1" applyAlignment="1">
      <alignment horizontal="left" vertical="top" wrapText="1"/>
    </xf>
    <xf numFmtId="0" fontId="19" fillId="0" borderId="0" xfId="0" applyFont="1" applyAlignment="1">
      <alignment horizontal="left" vertical="top"/>
    </xf>
    <xf numFmtId="0" fontId="31" fillId="0" borderId="0" xfId="0" applyFont="1" applyAlignment="1">
      <alignment vertical="top"/>
    </xf>
    <xf numFmtId="0" fontId="19" fillId="0" borderId="0" xfId="0" applyFont="1" applyAlignment="1">
      <alignment vertical="top"/>
    </xf>
    <xf numFmtId="0" fontId="19" fillId="4" borderId="22" xfId="0" applyFont="1" applyFill="1" applyBorder="1" applyAlignment="1">
      <alignment horizontal="center" vertical="center" wrapText="1"/>
    </xf>
    <xf numFmtId="0" fontId="19" fillId="0" borderId="0" xfId="0" applyFont="1" applyAlignment="1">
      <alignment vertical="center"/>
    </xf>
    <xf numFmtId="0" fontId="0" fillId="0" borderId="0" xfId="0" applyAlignment="1">
      <alignment horizontal="left" vertical="center" wrapText="1"/>
    </xf>
    <xf numFmtId="0" fontId="31" fillId="0" borderId="0" xfId="0" applyFont="1" applyAlignment="1">
      <alignment vertical="top" wrapText="1"/>
    </xf>
    <xf numFmtId="0" fontId="10" fillId="2" borderId="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8" fillId="0" borderId="0" xfId="0" applyFont="1" applyAlignment="1">
      <alignment vertical="center" wrapText="1"/>
    </xf>
    <xf numFmtId="0" fontId="6" fillId="7" borderId="61" xfId="0" applyFont="1" applyFill="1" applyBorder="1" applyAlignment="1">
      <alignment wrapText="1"/>
    </xf>
    <xf numFmtId="0" fontId="6" fillId="7" borderId="55" xfId="0" applyFont="1" applyFill="1" applyBorder="1"/>
    <xf numFmtId="0" fontId="0" fillId="0" borderId="0" xfId="0" applyAlignment="1">
      <alignment horizontal="left"/>
    </xf>
    <xf numFmtId="0" fontId="6" fillId="7" borderId="24" xfId="0" applyFont="1" applyFill="1" applyBorder="1" applyAlignment="1">
      <alignment horizontal="left"/>
    </xf>
    <xf numFmtId="0" fontId="0" fillId="0" borderId="5" xfId="0" applyBorder="1" applyAlignment="1">
      <alignment horizontal="left" vertical="center" wrapText="1"/>
    </xf>
    <xf numFmtId="0" fontId="32" fillId="7" borderId="44" xfId="0" applyFont="1" applyFill="1" applyBorder="1"/>
    <xf numFmtId="0" fontId="0" fillId="0" borderId="48" xfId="0" applyBorder="1" applyAlignment="1">
      <alignment wrapText="1"/>
    </xf>
    <xf numFmtId="0" fontId="18" fillId="0" borderId="0" xfId="0" applyFont="1" applyAlignment="1">
      <alignment horizontal="left" vertical="top"/>
    </xf>
    <xf numFmtId="0" fontId="33" fillId="0" borderId="0" xfId="0" applyFont="1" applyAlignment="1">
      <alignment horizontal="left" vertical="top" wrapText="1"/>
    </xf>
    <xf numFmtId="0" fontId="34" fillId="0" borderId="0" xfId="5" applyAlignment="1">
      <alignment horizontal="left" vertical="center" wrapText="1"/>
    </xf>
    <xf numFmtId="0" fontId="0" fillId="0" borderId="10" xfId="0" applyBorder="1" applyAlignment="1">
      <alignment horizontal="left" vertical="center" wrapText="1"/>
    </xf>
    <xf numFmtId="0" fontId="15" fillId="3" borderId="40" xfId="2" applyFont="1" applyFill="1" applyBorder="1" applyAlignment="1">
      <alignment horizontal="center" vertical="center" wrapText="1"/>
    </xf>
    <xf numFmtId="0" fontId="15" fillId="3" borderId="32" xfId="2" applyFont="1" applyFill="1" applyBorder="1" applyAlignment="1">
      <alignment horizontal="center" vertical="center" wrapText="1"/>
    </xf>
    <xf numFmtId="0" fontId="15" fillId="3" borderId="40" xfId="2" applyFont="1" applyFill="1" applyBorder="1" applyAlignment="1">
      <alignment horizontal="left" vertical="center" wrapText="1"/>
    </xf>
    <xf numFmtId="0" fontId="30" fillId="3" borderId="32" xfId="2" applyFont="1" applyFill="1" applyBorder="1" applyAlignment="1">
      <alignment horizontal="center" vertical="center" wrapText="1"/>
    </xf>
    <xf numFmtId="0" fontId="30" fillId="3" borderId="40" xfId="2" applyFont="1" applyFill="1" applyBorder="1" applyAlignment="1">
      <alignment horizontal="center" vertical="center" wrapText="1"/>
    </xf>
    <xf numFmtId="0" fontId="30" fillId="3" borderId="63" xfId="2" applyFont="1" applyFill="1" applyBorder="1" applyAlignment="1">
      <alignment horizontal="center" vertical="center" wrapText="1"/>
    </xf>
    <xf numFmtId="0" fontId="23" fillId="3" borderId="64" xfId="2" applyFont="1" applyFill="1" applyBorder="1" applyAlignment="1">
      <alignment horizontal="center" vertical="center" wrapText="1"/>
    </xf>
    <xf numFmtId="0" fontId="15" fillId="3" borderId="65" xfId="2" applyFont="1" applyFill="1" applyBorder="1" applyAlignment="1">
      <alignment horizontal="left" vertical="center" wrapText="1"/>
    </xf>
    <xf numFmtId="0" fontId="15" fillId="3" borderId="68" xfId="2" applyFont="1" applyFill="1" applyBorder="1" applyAlignment="1">
      <alignment horizontal="center" vertical="center" wrapText="1"/>
    </xf>
    <xf numFmtId="0" fontId="38" fillId="0" borderId="0" xfId="0" applyFont="1" applyAlignment="1">
      <alignment horizontal="left" vertical="center"/>
    </xf>
    <xf numFmtId="0" fontId="15" fillId="3" borderId="70" xfId="2" applyFont="1" applyFill="1" applyBorder="1" applyAlignment="1">
      <alignment horizontal="center" vertical="center" wrapText="1"/>
    </xf>
    <xf numFmtId="0" fontId="10" fillId="2" borderId="34"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59"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5" fillId="3" borderId="72" xfId="2"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9" fillId="4" borderId="73"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4" borderId="67" xfId="0" applyFont="1" applyFill="1" applyBorder="1" applyAlignment="1">
      <alignment horizontal="center" vertical="center" wrapText="1"/>
    </xf>
    <xf numFmtId="0" fontId="14" fillId="3" borderId="66" xfId="2" applyFont="1" applyFill="1" applyBorder="1" applyAlignment="1">
      <alignment horizontal="center" vertical="center" wrapText="1"/>
    </xf>
    <xf numFmtId="0" fontId="15" fillId="3" borderId="32" xfId="2" applyFont="1" applyFill="1" applyBorder="1" applyAlignment="1">
      <alignment horizontal="left" vertical="center" wrapText="1"/>
    </xf>
    <xf numFmtId="0" fontId="15" fillId="3" borderId="74" xfId="2" applyFont="1" applyFill="1" applyBorder="1" applyAlignment="1">
      <alignment horizontal="center" vertical="center" wrapText="1"/>
    </xf>
    <xf numFmtId="0" fontId="15" fillId="3" borderId="75" xfId="2" applyFont="1" applyFill="1" applyBorder="1" applyAlignment="1">
      <alignment horizontal="center" vertical="center" wrapText="1"/>
    </xf>
    <xf numFmtId="0" fontId="15" fillId="3" borderId="62" xfId="2" applyFont="1" applyFill="1" applyBorder="1" applyAlignment="1">
      <alignment horizontal="center" vertical="center" wrapText="1"/>
    </xf>
    <xf numFmtId="0" fontId="30" fillId="3" borderId="76" xfId="2" applyFont="1" applyFill="1" applyBorder="1" applyAlignment="1">
      <alignment horizontal="center" vertical="center" wrapText="1"/>
    </xf>
    <xf numFmtId="0" fontId="30" fillId="3" borderId="37" xfId="2" applyFont="1" applyFill="1" applyBorder="1" applyAlignment="1">
      <alignment horizontal="center" vertical="center" wrapText="1"/>
    </xf>
    <xf numFmtId="0" fontId="15" fillId="3" borderId="38" xfId="2" applyFont="1" applyFill="1" applyBorder="1" applyAlignment="1">
      <alignment horizontal="center" vertical="center" wrapText="1"/>
    </xf>
    <xf numFmtId="0" fontId="30" fillId="3" borderId="38" xfId="2" applyFont="1" applyFill="1" applyBorder="1" applyAlignment="1">
      <alignment horizontal="center" vertical="center" wrapText="1"/>
    </xf>
    <xf numFmtId="0" fontId="8" fillId="9" borderId="69" xfId="0" applyFont="1" applyFill="1" applyBorder="1" applyAlignment="1">
      <alignment horizontal="center" vertical="center"/>
    </xf>
    <xf numFmtId="0" fontId="24" fillId="9" borderId="14" xfId="0" applyFont="1" applyFill="1" applyBorder="1" applyAlignment="1">
      <alignment vertical="top" wrapText="1"/>
    </xf>
    <xf numFmtId="0" fontId="24" fillId="9" borderId="14" xfId="0" applyFont="1" applyFill="1" applyBorder="1" applyAlignment="1">
      <alignment vertical="top"/>
    </xf>
    <xf numFmtId="0" fontId="8" fillId="9" borderId="14" xfId="0" applyFont="1" applyFill="1" applyBorder="1"/>
    <xf numFmtId="0" fontId="25" fillId="9" borderId="14" xfId="0" applyFont="1" applyFill="1" applyBorder="1" applyAlignment="1">
      <alignment horizontal="left" vertical="top" wrapText="1"/>
    </xf>
    <xf numFmtId="0" fontId="25" fillId="9" borderId="30" xfId="0" applyFont="1" applyFill="1" applyBorder="1" applyAlignment="1">
      <alignment horizontal="left" vertical="top" wrapText="1"/>
    </xf>
    <xf numFmtId="0" fontId="8" fillId="9" borderId="18" xfId="0" applyFont="1" applyFill="1" applyBorder="1" applyAlignment="1">
      <alignment horizontal="center" vertical="center"/>
    </xf>
    <xf numFmtId="0" fontId="8" fillId="9" borderId="21" xfId="0" applyFont="1" applyFill="1" applyBorder="1"/>
    <xf numFmtId="0" fontId="25" fillId="9" borderId="69"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6" fillId="9" borderId="14" xfId="0" applyFont="1" applyFill="1" applyBorder="1" applyAlignment="1">
      <alignment vertical="top"/>
    </xf>
    <xf numFmtId="0" fontId="39" fillId="0" borderId="0" xfId="0" applyFont="1" applyAlignment="1">
      <alignment vertical="center" wrapText="1"/>
    </xf>
    <xf numFmtId="0" fontId="29" fillId="9" borderId="69" xfId="0" applyFont="1" applyFill="1" applyBorder="1" applyAlignment="1">
      <alignment horizontal="center" vertical="center"/>
    </xf>
    <xf numFmtId="0" fontId="27" fillId="9" borderId="14" xfId="0" applyFont="1" applyFill="1" applyBorder="1" applyAlignment="1">
      <alignment horizontal="left" vertical="center"/>
    </xf>
    <xf numFmtId="0" fontId="38" fillId="0" borderId="0" xfId="0" applyFont="1" applyAlignment="1">
      <alignment vertical="center"/>
    </xf>
    <xf numFmtId="0" fontId="27" fillId="9" borderId="21" xfId="0" applyFont="1" applyFill="1" applyBorder="1" applyAlignment="1">
      <alignment horizontal="left" vertical="center"/>
    </xf>
    <xf numFmtId="0" fontId="40" fillId="0" borderId="0" xfId="0" applyFont="1" applyAlignment="1">
      <alignment vertical="top"/>
    </xf>
    <xf numFmtId="0" fontId="27" fillId="9" borderId="30" xfId="0" applyFont="1" applyFill="1" applyBorder="1"/>
    <xf numFmtId="0" fontId="41" fillId="10" borderId="35" xfId="0" applyFont="1" applyFill="1" applyBorder="1" applyAlignment="1">
      <alignment vertical="center" wrapText="1"/>
    </xf>
    <xf numFmtId="0" fontId="41" fillId="10" borderId="35" xfId="0" applyFont="1" applyFill="1" applyBorder="1" applyAlignment="1">
      <alignment vertical="center"/>
    </xf>
    <xf numFmtId="0" fontId="41" fillId="10" borderId="36" xfId="0" applyFont="1" applyFill="1" applyBorder="1" applyAlignment="1">
      <alignment vertical="center"/>
    </xf>
    <xf numFmtId="0" fontId="41" fillId="2" borderId="0" xfId="0" applyFont="1" applyFill="1" applyAlignment="1">
      <alignment horizontal="center" vertical="center"/>
    </xf>
    <xf numFmtId="0" fontId="41" fillId="2" borderId="0" xfId="0" applyFont="1" applyFill="1" applyAlignment="1">
      <alignment vertical="top"/>
    </xf>
    <xf numFmtId="0" fontId="27" fillId="9" borderId="25" xfId="0" applyFont="1" applyFill="1" applyBorder="1"/>
    <xf numFmtId="0" fontId="37" fillId="0" borderId="0" xfId="0" applyFont="1" applyAlignment="1">
      <alignment vertical="center"/>
    </xf>
    <xf numFmtId="0" fontId="41" fillId="0" borderId="0" xfId="0" applyFont="1"/>
    <xf numFmtId="0" fontId="41" fillId="2" borderId="0" xfId="0" applyFont="1" applyFill="1"/>
    <xf numFmtId="0" fontId="41" fillId="0" borderId="0" xfId="0" applyFont="1" applyAlignment="1">
      <alignment vertical="top"/>
    </xf>
    <xf numFmtId="0" fontId="42" fillId="2" borderId="0" xfId="0" applyFont="1" applyFill="1" applyAlignment="1">
      <alignment horizontal="left" vertical="top" wrapText="1"/>
    </xf>
    <xf numFmtId="0" fontId="43" fillId="2" borderId="0" xfId="0" applyFont="1" applyFill="1"/>
    <xf numFmtId="0" fontId="41" fillId="0" borderId="0" xfId="0" applyFont="1" applyAlignment="1">
      <alignment horizontal="center" vertical="top"/>
    </xf>
    <xf numFmtId="0" fontId="10" fillId="2" borderId="18" xfId="0" applyFont="1" applyFill="1" applyBorder="1" applyAlignment="1">
      <alignment horizontal="center" vertical="center" wrapText="1"/>
    </xf>
    <xf numFmtId="0" fontId="50" fillId="13" borderId="28" xfId="9" applyFont="1" applyFill="1" applyBorder="1" applyAlignment="1">
      <alignment horizontal="center" vertical="center" wrapText="1"/>
    </xf>
    <xf numFmtId="0" fontId="50" fillId="13" borderId="11" xfId="9" applyFont="1" applyFill="1" applyBorder="1" applyAlignment="1">
      <alignment vertical="center" wrapText="1"/>
    </xf>
    <xf numFmtId="0" fontId="50" fillId="13" borderId="11" xfId="9" applyFont="1" applyFill="1" applyBorder="1" applyAlignment="1">
      <alignment horizontal="center" vertical="center" wrapText="1"/>
    </xf>
    <xf numFmtId="0" fontId="50" fillId="13" borderId="26" xfId="9" applyFont="1" applyFill="1" applyBorder="1" applyAlignment="1">
      <alignment horizontal="center" vertical="center" wrapText="1"/>
    </xf>
    <xf numFmtId="0" fontId="50" fillId="13" borderId="5" xfId="9" applyFont="1" applyFill="1" applyBorder="1" applyAlignment="1">
      <alignment horizontal="center" vertical="center" wrapText="1"/>
    </xf>
    <xf numFmtId="0" fontId="50" fillId="13" borderId="77" xfId="9" applyFont="1" applyFill="1" applyBorder="1" applyAlignment="1">
      <alignment horizontal="center" vertical="center" wrapText="1"/>
    </xf>
    <xf numFmtId="0" fontId="50" fillId="13" borderId="27" xfId="9" applyFont="1" applyFill="1" applyBorder="1" applyAlignment="1">
      <alignment horizontal="center" vertical="center" wrapText="1"/>
    </xf>
    <xf numFmtId="0" fontId="47" fillId="0" borderId="0" xfId="0" applyFont="1" applyAlignment="1">
      <alignment horizontal="center" vertical="center"/>
    </xf>
    <xf numFmtId="0" fontId="4" fillId="0" borderId="0" xfId="0" applyFont="1" applyAlignment="1">
      <alignment vertical="top"/>
    </xf>
    <xf numFmtId="0" fontId="48" fillId="0" borderId="0" xfId="0" applyFont="1" applyAlignment="1">
      <alignment vertical="top"/>
    </xf>
    <xf numFmtId="0" fontId="21" fillId="0" borderId="0" xfId="0" applyFont="1" applyAlignment="1">
      <alignment horizontal="left" vertical="top"/>
    </xf>
    <xf numFmtId="0" fontId="49" fillId="0" borderId="0" xfId="0" applyFont="1" applyAlignment="1">
      <alignment horizontal="center" vertical="center"/>
    </xf>
    <xf numFmtId="0" fontId="49" fillId="0" borderId="0" xfId="0" applyFont="1" applyAlignment="1">
      <alignment vertical="top"/>
    </xf>
    <xf numFmtId="0" fontId="4" fillId="0" borderId="0" xfId="0" applyFont="1"/>
    <xf numFmtId="0" fontId="4" fillId="0" borderId="0" xfId="0" applyFont="1" applyAlignment="1">
      <alignment horizontal="center" vertical="center"/>
    </xf>
    <xf numFmtId="0" fontId="21" fillId="11" borderId="5" xfId="0" applyFont="1" applyFill="1" applyBorder="1" applyAlignment="1">
      <alignment horizontal="left" vertical="center" wrapText="1"/>
    </xf>
    <xf numFmtId="0" fontId="21" fillId="12" borderId="5" xfId="0" applyFont="1" applyFill="1" applyBorder="1" applyAlignment="1">
      <alignment horizontal="center" vertical="center" wrapText="1"/>
    </xf>
    <xf numFmtId="0" fontId="4" fillId="0" borderId="0" xfId="0" applyFont="1" applyAlignment="1">
      <alignment horizontal="center"/>
    </xf>
    <xf numFmtId="0" fontId="39" fillId="0" borderId="0" xfId="0" applyFont="1" applyAlignment="1">
      <alignment horizontal="left" vertical="center" wrapText="1"/>
    </xf>
    <xf numFmtId="0" fontId="25" fillId="9" borderId="21" xfId="0" applyFont="1" applyFill="1" applyBorder="1" applyAlignment="1">
      <alignment horizontal="left" vertical="top" wrapText="1"/>
    </xf>
    <xf numFmtId="0" fontId="25" fillId="9" borderId="25" xfId="0" applyFont="1" applyFill="1" applyBorder="1" applyAlignment="1">
      <alignment horizontal="left" vertical="top" wrapText="1"/>
    </xf>
    <xf numFmtId="0" fontId="10" fillId="2" borderId="67" xfId="0" applyFont="1" applyFill="1" applyBorder="1" applyAlignment="1">
      <alignment horizontal="center" vertical="center" wrapText="1"/>
    </xf>
    <xf numFmtId="0" fontId="15" fillId="3" borderId="71" xfId="2" applyFont="1" applyFill="1" applyBorder="1" applyAlignment="1">
      <alignment horizontal="center" vertical="center" wrapText="1"/>
    </xf>
    <xf numFmtId="0" fontId="19" fillId="4" borderId="0" xfId="0" applyFont="1" applyFill="1" applyAlignment="1">
      <alignment horizontal="center" vertical="center" wrapText="1"/>
    </xf>
    <xf numFmtId="0" fontId="25" fillId="9" borderId="21" xfId="0" applyFont="1" applyFill="1" applyBorder="1" applyAlignment="1">
      <alignment vertical="top" wrapText="1"/>
    </xf>
    <xf numFmtId="0" fontId="25" fillId="9" borderId="25" xfId="0" applyFont="1" applyFill="1" applyBorder="1" applyAlignment="1">
      <alignment vertical="top" wrapText="1"/>
    </xf>
    <xf numFmtId="0" fontId="10" fillId="2" borderId="0" xfId="0" applyFont="1" applyFill="1" applyAlignment="1">
      <alignment horizontal="center" vertical="center" wrapText="1"/>
    </xf>
    <xf numFmtId="0" fontId="41" fillId="10" borderId="0" xfId="0" applyFont="1" applyFill="1" applyAlignment="1">
      <alignment vertical="center"/>
    </xf>
    <xf numFmtId="0" fontId="19" fillId="4" borderId="5" xfId="0" applyFont="1" applyFill="1" applyBorder="1" applyAlignment="1">
      <alignment horizontal="center" vertical="center" wrapText="1"/>
    </xf>
    <xf numFmtId="0" fontId="10" fillId="2" borderId="78" xfId="0" applyFont="1" applyFill="1" applyBorder="1" applyAlignment="1">
      <alignment horizontal="left" vertical="center" wrapText="1"/>
    </xf>
    <xf numFmtId="0" fontId="10" fillId="2" borderId="7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4" fillId="0" borderId="0" xfId="0" applyFont="1" applyAlignment="1">
      <alignment horizontal="center" vertical="top"/>
    </xf>
    <xf numFmtId="0" fontId="14" fillId="3" borderId="79" xfId="2" applyFont="1" applyFill="1" applyBorder="1" applyAlignment="1">
      <alignment horizontal="center" vertical="center" wrapText="1"/>
    </xf>
    <xf numFmtId="0" fontId="14" fillId="3" borderId="80" xfId="2" applyFont="1" applyFill="1" applyBorder="1" applyAlignment="1">
      <alignment horizontal="center" vertical="center" wrapText="1"/>
    </xf>
    <xf numFmtId="0" fontId="10" fillId="0" borderId="0" xfId="0" applyFont="1" applyAlignment="1">
      <alignment horizontal="center" vertical="center"/>
    </xf>
    <xf numFmtId="0" fontId="19" fillId="0" borderId="0" xfId="0" applyFont="1" applyAlignment="1">
      <alignment horizontal="center" vertical="center" wrapText="1"/>
    </xf>
    <xf numFmtId="0" fontId="41" fillId="0" borderId="0" xfId="0" applyFont="1" applyAlignment="1">
      <alignment horizontal="center" vertical="center"/>
    </xf>
    <xf numFmtId="0" fontId="45" fillId="3" borderId="69" xfId="2" applyFont="1" applyFill="1" applyBorder="1" applyAlignment="1">
      <alignment horizontal="center" vertical="center" wrapText="1"/>
    </xf>
    <xf numFmtId="0" fontId="45" fillId="3" borderId="66" xfId="2" applyFont="1" applyFill="1" applyBorder="1" applyAlignment="1">
      <alignment horizontal="center" vertical="center" wrapText="1"/>
    </xf>
    <xf numFmtId="0" fontId="15" fillId="3" borderId="31" xfId="2" applyFont="1" applyFill="1" applyBorder="1" applyAlignment="1">
      <alignment horizontal="center" vertical="center" wrapText="1"/>
    </xf>
    <xf numFmtId="0" fontId="15" fillId="3" borderId="83" xfId="2" applyFont="1" applyFill="1" applyBorder="1" applyAlignment="1">
      <alignment horizontal="center" vertical="center" wrapText="1"/>
    </xf>
    <xf numFmtId="0" fontId="15" fillId="3" borderId="84" xfId="2" applyFont="1" applyFill="1" applyBorder="1" applyAlignment="1">
      <alignment horizontal="center" vertical="center" wrapText="1"/>
    </xf>
    <xf numFmtId="0" fontId="15" fillId="3" borderId="47" xfId="2" applyFont="1" applyFill="1" applyBorder="1" applyAlignment="1">
      <alignment horizontal="center" vertical="center" wrapText="1"/>
    </xf>
    <xf numFmtId="0" fontId="15" fillId="3" borderId="43" xfId="2"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4" borderId="73" xfId="0" applyFont="1" applyFill="1" applyBorder="1" applyAlignment="1">
      <alignment horizontal="center" vertical="center" wrapText="1"/>
    </xf>
    <xf numFmtId="0" fontId="10" fillId="2" borderId="28" xfId="0" applyFont="1" applyFill="1" applyBorder="1" applyAlignment="1">
      <alignment horizontal="left" vertical="center" wrapText="1"/>
    </xf>
    <xf numFmtId="0" fontId="15" fillId="3" borderId="19" xfId="2" applyFont="1" applyFill="1" applyBorder="1" applyAlignment="1">
      <alignment horizontal="center" vertical="center" wrapText="1"/>
    </xf>
    <xf numFmtId="0" fontId="15" fillId="3" borderId="80" xfId="2" applyFont="1" applyFill="1" applyBorder="1" applyAlignment="1">
      <alignment horizontal="center" vertical="center" wrapText="1"/>
    </xf>
    <xf numFmtId="0" fontId="19" fillId="14" borderId="60"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54" xfId="0" applyFont="1" applyFill="1" applyBorder="1" applyAlignment="1">
      <alignment horizontal="center" vertical="center" wrapText="1"/>
    </xf>
    <xf numFmtId="0" fontId="19" fillId="14" borderId="59" xfId="0" applyFont="1" applyFill="1" applyBorder="1" applyAlignment="1">
      <alignment horizontal="center" vertical="center" wrapText="1"/>
    </xf>
    <xf numFmtId="0" fontId="17" fillId="0" borderId="0" xfId="0" applyFont="1" applyAlignment="1">
      <alignment horizontal="left" vertical="top" wrapText="1"/>
    </xf>
    <xf numFmtId="0" fontId="7" fillId="0" borderId="0" xfId="0" applyFont="1" applyAlignment="1">
      <alignment vertical="top"/>
    </xf>
    <xf numFmtId="0" fontId="10" fillId="0" borderId="0" xfId="0" applyFont="1" applyAlignment="1">
      <alignment horizontal="left" vertical="center"/>
    </xf>
    <xf numFmtId="0" fontId="19" fillId="14" borderId="5" xfId="0" applyFont="1" applyFill="1" applyBorder="1" applyAlignment="1">
      <alignment horizontal="center" vertical="center" wrapText="1"/>
    </xf>
    <xf numFmtId="0" fontId="20" fillId="8" borderId="5" xfId="0" applyFont="1" applyFill="1" applyBorder="1" applyAlignment="1">
      <alignment horizontal="center" vertical="center"/>
    </xf>
    <xf numFmtId="0" fontId="19" fillId="8" borderId="6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54" xfId="0" applyFont="1" applyFill="1" applyBorder="1" applyAlignment="1">
      <alignment horizontal="center" vertical="center" wrapText="1"/>
    </xf>
    <xf numFmtId="0" fontId="19" fillId="8" borderId="57" xfId="0" applyFont="1" applyFill="1" applyBorder="1" applyAlignment="1">
      <alignment horizontal="center" vertical="center" wrapText="1"/>
    </xf>
    <xf numFmtId="0" fontId="19" fillId="8" borderId="79"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59"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56" xfId="0" applyFont="1" applyFill="1" applyBorder="1" applyAlignment="1">
      <alignment horizontal="center" vertical="center" wrapText="1"/>
    </xf>
    <xf numFmtId="0" fontId="16" fillId="0" borderId="0" xfId="0" applyFont="1" applyAlignment="1">
      <alignment horizontal="center" vertical="top"/>
    </xf>
    <xf numFmtId="0" fontId="10" fillId="8" borderId="73" xfId="0" applyFont="1" applyFill="1" applyBorder="1" applyAlignment="1">
      <alignment horizontal="left" vertical="center" wrapText="1"/>
    </xf>
    <xf numFmtId="0" fontId="10" fillId="8" borderId="33" xfId="0" applyFont="1" applyFill="1" applyBorder="1" applyAlignment="1">
      <alignment horizontal="left" vertical="center" wrapText="1"/>
    </xf>
    <xf numFmtId="0" fontId="10" fillId="8" borderId="35"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15" fillId="3" borderId="66" xfId="2" applyFont="1" applyFill="1" applyBorder="1" applyAlignment="1">
      <alignment horizontal="center" vertical="center" wrapText="1"/>
    </xf>
    <xf numFmtId="0" fontId="0" fillId="10" borderId="52" xfId="0" applyFill="1" applyBorder="1" applyAlignment="1">
      <alignment vertical="center"/>
    </xf>
    <xf numFmtId="0" fontId="19" fillId="8" borderId="2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42" xfId="0" applyFont="1" applyFill="1" applyBorder="1" applyAlignment="1">
      <alignment horizontal="center" vertical="center" wrapText="1"/>
    </xf>
    <xf numFmtId="0" fontId="0" fillId="10" borderId="85" xfId="0" applyFill="1" applyBorder="1" applyAlignment="1">
      <alignment vertical="center"/>
    </xf>
    <xf numFmtId="0" fontId="10" fillId="0" borderId="73" xfId="0" applyFont="1" applyBorder="1" applyAlignment="1">
      <alignment horizontal="left" vertical="center" wrapText="1"/>
    </xf>
    <xf numFmtId="0" fontId="10" fillId="2" borderId="73" xfId="0" applyFont="1" applyFill="1" applyBorder="1" applyAlignment="1">
      <alignment horizontal="center" vertical="center" wrapText="1"/>
    </xf>
    <xf numFmtId="0" fontId="41" fillId="10" borderId="52" xfId="0" applyFont="1" applyFill="1" applyBorder="1" applyAlignment="1">
      <alignment vertical="center" wrapText="1"/>
    </xf>
    <xf numFmtId="0" fontId="15" fillId="3" borderId="89" xfId="2" applyFont="1" applyFill="1" applyBorder="1" applyAlignment="1">
      <alignment horizontal="center" vertical="center" wrapText="1"/>
    </xf>
    <xf numFmtId="0" fontId="8" fillId="5" borderId="14" xfId="0" applyFont="1" applyFill="1" applyBorder="1"/>
    <xf numFmtId="0" fontId="27" fillId="5" borderId="30" xfId="0" applyFont="1" applyFill="1" applyBorder="1"/>
    <xf numFmtId="0" fontId="25" fillId="5" borderId="21" xfId="0" applyFont="1" applyFill="1" applyBorder="1" applyAlignment="1">
      <alignment vertical="top" wrapText="1"/>
    </xf>
    <xf numFmtId="0" fontId="25" fillId="5" borderId="25" xfId="0" applyFont="1" applyFill="1" applyBorder="1" applyAlignment="1">
      <alignment vertical="top" wrapText="1"/>
    </xf>
    <xf numFmtId="0" fontId="4" fillId="5" borderId="14" xfId="0" applyFont="1" applyFill="1" applyBorder="1"/>
    <xf numFmtId="0" fontId="4" fillId="5" borderId="21" xfId="0" applyFont="1" applyFill="1" applyBorder="1"/>
    <xf numFmtId="0" fontId="6" fillId="7" borderId="91" xfId="0" applyFont="1" applyFill="1" applyBorder="1" applyAlignment="1">
      <alignment horizontal="left" vertical="top" wrapText="1"/>
    </xf>
    <xf numFmtId="0" fontId="6" fillId="7" borderId="81" xfId="0" applyFont="1" applyFill="1" applyBorder="1"/>
    <xf numFmtId="0" fontId="0" fillId="0" borderId="91" xfId="0" applyBorder="1" applyAlignment="1">
      <alignment horizontal="left" vertical="center" wrapText="1"/>
    </xf>
    <xf numFmtId="0" fontId="0" fillId="5" borderId="34" xfId="0" applyFill="1" applyBorder="1" applyAlignment="1">
      <alignment vertical="center" textRotation="90" wrapText="1"/>
    </xf>
    <xf numFmtId="0" fontId="23" fillId="3" borderId="63" xfId="2" applyFont="1" applyFill="1" applyBorder="1" applyAlignment="1">
      <alignment horizontal="center" vertical="center" wrapText="1"/>
    </xf>
    <xf numFmtId="0" fontId="50" fillId="13" borderId="12" xfId="9" applyFont="1" applyFill="1" applyBorder="1" applyAlignment="1">
      <alignment horizontal="center" vertical="center" wrapText="1"/>
    </xf>
    <xf numFmtId="0" fontId="50" fillId="13" borderId="53" xfId="9" applyFont="1" applyFill="1" applyBorder="1" applyAlignment="1">
      <alignment horizontal="center" vertical="center" wrapText="1"/>
    </xf>
    <xf numFmtId="0" fontId="0" fillId="0" borderId="18" xfId="0" applyBorder="1"/>
    <xf numFmtId="0" fontId="0" fillId="0" borderId="16" xfId="0" applyBorder="1" applyAlignment="1">
      <alignment horizontal="left" vertical="center" wrapText="1"/>
    </xf>
    <xf numFmtId="0" fontId="0" fillId="0" borderId="9" xfId="0" applyBorder="1" applyAlignment="1">
      <alignment horizontal="left" vertical="center" wrapText="1"/>
    </xf>
    <xf numFmtId="0" fontId="19" fillId="8" borderId="52" xfId="0" applyFont="1" applyFill="1" applyBorder="1" applyAlignment="1">
      <alignment horizontal="center" vertical="center"/>
    </xf>
    <xf numFmtId="0" fontId="19" fillId="8" borderId="85" xfId="0" applyFont="1" applyFill="1" applyBorder="1" applyAlignment="1">
      <alignment horizontal="center" vertical="center"/>
    </xf>
    <xf numFmtId="0" fontId="15" fillId="3" borderId="93" xfId="2" applyFont="1" applyFill="1" applyBorder="1" applyAlignment="1">
      <alignment horizontal="center" vertical="center" wrapText="1"/>
    </xf>
    <xf numFmtId="0" fontId="14" fillId="3" borderId="69" xfId="2" applyFont="1" applyFill="1" applyBorder="1" applyAlignment="1">
      <alignment horizontal="center" vertical="center" wrapText="1"/>
    </xf>
    <xf numFmtId="0" fontId="15" fillId="3" borderId="37" xfId="2" applyFont="1" applyFill="1" applyBorder="1" applyAlignment="1">
      <alignment horizontal="center" vertical="center" wrapText="1"/>
    </xf>
    <xf numFmtId="0" fontId="10" fillId="4" borderId="33" xfId="0" applyFont="1" applyFill="1" applyBorder="1" applyAlignment="1">
      <alignment horizontal="left" vertical="center" wrapText="1"/>
    </xf>
    <xf numFmtId="0" fontId="0" fillId="5" borderId="67" xfId="0" applyFill="1" applyBorder="1" applyAlignment="1">
      <alignment vertical="center" textRotation="90" wrapText="1"/>
    </xf>
    <xf numFmtId="0" fontId="15" fillId="3" borderId="97" xfId="2" applyFont="1" applyFill="1" applyBorder="1" applyAlignment="1">
      <alignment horizontal="center" vertical="center" wrapText="1"/>
    </xf>
    <xf numFmtId="0" fontId="32" fillId="7" borderId="69" xfId="0" applyFont="1" applyFill="1" applyBorder="1"/>
    <xf numFmtId="0" fontId="0" fillId="0" borderId="25" xfId="0" applyBorder="1" applyAlignment="1">
      <alignment wrapText="1"/>
    </xf>
    <xf numFmtId="0" fontId="52" fillId="11" borderId="5" xfId="0" applyFont="1" applyFill="1" applyBorder="1" applyAlignment="1">
      <alignment horizontal="left" vertical="center" wrapText="1"/>
    </xf>
    <xf numFmtId="0" fontId="49" fillId="11" borderId="0" xfId="0" applyFont="1" applyFill="1" applyAlignment="1">
      <alignment horizontal="left" vertical="center"/>
    </xf>
    <xf numFmtId="0" fontId="53" fillId="11" borderId="5" xfId="0" applyFont="1" applyFill="1" applyBorder="1" applyAlignment="1">
      <alignment horizontal="left" vertical="center" wrapText="1"/>
    </xf>
    <xf numFmtId="0" fontId="54" fillId="0" borderId="0" xfId="0" applyFont="1" applyAlignment="1">
      <alignment vertical="top"/>
    </xf>
    <xf numFmtId="0" fontId="0" fillId="0" borderId="5" xfId="0" applyBorder="1" applyAlignment="1">
      <alignment horizontal="center" vertical="center"/>
    </xf>
    <xf numFmtId="0" fontId="0" fillId="0" borderId="5" xfId="0" applyBorder="1" applyAlignment="1">
      <alignment vertical="center" wrapText="1"/>
    </xf>
    <xf numFmtId="0" fontId="8" fillId="0" borderId="5" xfId="0" applyFont="1" applyBorder="1" applyAlignment="1">
      <alignment vertical="center" wrapText="1"/>
    </xf>
    <xf numFmtId="17" fontId="0" fillId="0" borderId="5" xfId="0" quotePrefix="1" applyNumberFormat="1" applyBorder="1" applyAlignment="1">
      <alignment horizontal="center" vertical="center"/>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0" fillId="0" borderId="35" xfId="0" applyBorder="1" applyAlignment="1">
      <alignment horizontal="left" vertical="center" wrapText="1"/>
    </xf>
    <xf numFmtId="0" fontId="10" fillId="0" borderId="35" xfId="0" applyFont="1" applyBorder="1" applyAlignment="1">
      <alignment horizontal="center" vertical="center" wrapText="1"/>
    </xf>
    <xf numFmtId="0" fontId="0" fillId="0" borderId="73" xfId="0" applyBorder="1" applyAlignment="1">
      <alignment horizontal="left" vertical="center" wrapText="1"/>
    </xf>
    <xf numFmtId="0" fontId="0" fillId="0" borderId="36" xfId="0" applyBorder="1" applyAlignment="1">
      <alignment horizontal="left" vertical="center" wrapText="1"/>
    </xf>
    <xf numFmtId="0" fontId="0" fillId="0" borderId="59" xfId="0" applyBorder="1" applyAlignment="1">
      <alignment horizontal="left" vertical="center" wrapText="1"/>
    </xf>
    <xf numFmtId="0" fontId="55" fillId="0" borderId="5" xfId="0" applyFont="1" applyBorder="1"/>
    <xf numFmtId="0" fontId="55" fillId="0" borderId="5" xfId="0" applyFont="1" applyBorder="1" applyAlignment="1">
      <alignment vertical="top"/>
    </xf>
    <xf numFmtId="0" fontId="10" fillId="0" borderId="88" xfId="0" applyFont="1" applyBorder="1" applyAlignment="1">
      <alignment horizontal="left" vertical="center" wrapText="1"/>
    </xf>
    <xf numFmtId="0" fontId="10" fillId="0" borderId="85" xfId="0" applyFont="1" applyBorder="1" applyAlignment="1">
      <alignment horizontal="left" vertical="center" wrapText="1"/>
    </xf>
    <xf numFmtId="0" fontId="41" fillId="0" borderId="0" xfId="0" applyFont="1" applyAlignment="1">
      <alignment wrapText="1"/>
    </xf>
    <xf numFmtId="0" fontId="42" fillId="0" borderId="0" xfId="0" applyFont="1" applyAlignment="1">
      <alignment horizontal="left" vertical="top" wrapText="1"/>
    </xf>
    <xf numFmtId="0" fontId="8" fillId="9" borderId="31" xfId="0" applyFont="1" applyFill="1" applyBorder="1" applyAlignment="1">
      <alignment horizontal="center" vertical="center"/>
    </xf>
    <xf numFmtId="0" fontId="24" fillId="9" borderId="0" xfId="0" applyFont="1" applyFill="1" applyAlignment="1">
      <alignment vertical="top"/>
    </xf>
    <xf numFmtId="0" fontId="8" fillId="9" borderId="0" xfId="0" applyFont="1" applyFill="1"/>
    <xf numFmtId="0" fontId="25" fillId="9" borderId="0" xfId="0" applyFont="1" applyFill="1" applyAlignment="1">
      <alignment horizontal="left" vertical="top" wrapText="1"/>
    </xf>
    <xf numFmtId="0" fontId="25" fillId="9" borderId="29" xfId="0" applyFont="1" applyFill="1" applyBorder="1" applyAlignment="1">
      <alignment horizontal="left" vertical="top" wrapText="1"/>
    </xf>
    <xf numFmtId="0" fontId="56" fillId="7" borderId="44" xfId="0" applyFont="1" applyFill="1" applyBorder="1"/>
    <xf numFmtId="0" fontId="57" fillId="0" borderId="0" xfId="0" applyFont="1"/>
    <xf numFmtId="0" fontId="0" fillId="16" borderId="5" xfId="0" applyFill="1" applyBorder="1"/>
    <xf numFmtId="0" fontId="0" fillId="16" borderId="5" xfId="0" applyFill="1" applyBorder="1" applyAlignment="1">
      <alignment wrapText="1"/>
    </xf>
    <xf numFmtId="0" fontId="41" fillId="10" borderId="73" xfId="0" applyFont="1" applyFill="1" applyBorder="1" applyAlignment="1">
      <alignment vertical="center"/>
    </xf>
    <xf numFmtId="0" fontId="32" fillId="7" borderId="47" xfId="0" applyFont="1" applyFill="1" applyBorder="1"/>
    <xf numFmtId="0" fontId="0" fillId="7" borderId="0" xfId="0" applyFill="1"/>
    <xf numFmtId="0" fontId="0" fillId="7" borderId="48" xfId="0" applyFill="1" applyBorder="1"/>
    <xf numFmtId="0" fontId="59" fillId="0" borderId="0" xfId="0" applyFont="1"/>
    <xf numFmtId="0" fontId="0" fillId="16" borderId="5" xfId="0" quotePrefix="1" applyFill="1" applyBorder="1" applyAlignment="1">
      <alignment vertical="center" wrapText="1"/>
    </xf>
    <xf numFmtId="0" fontId="10" fillId="4" borderId="73" xfId="0" applyFont="1" applyFill="1" applyBorder="1" applyAlignment="1">
      <alignment horizontal="left" vertical="center" wrapText="1"/>
    </xf>
    <xf numFmtId="0" fontId="60" fillId="0" borderId="34" xfId="0" applyFont="1" applyBorder="1" applyAlignment="1">
      <alignment vertical="center" textRotation="90" wrapText="1"/>
    </xf>
    <xf numFmtId="0" fontId="60" fillId="0" borderId="35" xfId="0" applyFont="1" applyBorder="1" applyAlignment="1">
      <alignment horizontal="left" vertical="center" wrapText="1"/>
    </xf>
    <xf numFmtId="0" fontId="60" fillId="0" borderId="0" xfId="0" applyFont="1"/>
    <xf numFmtId="0" fontId="61" fillId="4" borderId="35" xfId="0" applyFont="1" applyFill="1" applyBorder="1" applyAlignment="1">
      <alignment horizontal="left" vertical="center" wrapText="1"/>
    </xf>
    <xf numFmtId="0" fontId="61" fillId="4" borderId="1" xfId="0" applyFont="1" applyFill="1" applyBorder="1" applyAlignment="1">
      <alignment horizontal="left" vertical="center" wrapText="1"/>
    </xf>
    <xf numFmtId="0" fontId="61" fillId="4" borderId="35" xfId="0" applyFont="1" applyFill="1" applyBorder="1" applyAlignment="1">
      <alignment horizontal="center" vertical="center" wrapText="1"/>
    </xf>
    <xf numFmtId="0" fontId="61" fillId="0" borderId="35" xfId="0" applyFont="1" applyBorder="1" applyAlignment="1">
      <alignment horizontal="left" vertical="center" wrapText="1"/>
    </xf>
    <xf numFmtId="0" fontId="61" fillId="0" borderId="1" xfId="0" applyFont="1" applyBorder="1" applyAlignment="1">
      <alignment horizontal="left" vertical="center" wrapText="1"/>
    </xf>
    <xf numFmtId="0" fontId="61" fillId="0" borderId="35" xfId="0" applyFont="1" applyBorder="1" applyAlignment="1">
      <alignment horizontal="center" vertical="center" wrapText="1"/>
    </xf>
    <xf numFmtId="0" fontId="62" fillId="8" borderId="52" xfId="0" applyFont="1" applyFill="1" applyBorder="1" applyAlignment="1">
      <alignment horizontal="center" vertical="center"/>
    </xf>
    <xf numFmtId="0" fontId="62" fillId="8" borderId="2" xfId="0" applyFont="1" applyFill="1" applyBorder="1" applyAlignment="1">
      <alignment horizontal="center" vertical="center"/>
    </xf>
    <xf numFmtId="0" fontId="62" fillId="4" borderId="52" xfId="0" applyFont="1" applyFill="1" applyBorder="1" applyAlignment="1">
      <alignment horizontal="center" vertical="center"/>
    </xf>
    <xf numFmtId="0" fontId="0" fillId="0" borderId="5" xfId="0" applyBorder="1"/>
    <xf numFmtId="0" fontId="0" fillId="0" borderId="5" xfId="0" applyBorder="1" applyAlignment="1">
      <alignment vertical="top"/>
    </xf>
    <xf numFmtId="0" fontId="14" fillId="3" borderId="13" xfId="2" applyFont="1" applyFill="1" applyBorder="1" applyAlignment="1">
      <alignment vertical="center" wrapText="1"/>
    </xf>
    <xf numFmtId="0" fontId="44" fillId="0" borderId="40" xfId="0" applyFont="1" applyBorder="1" applyAlignment="1">
      <alignment vertical="center"/>
    </xf>
    <xf numFmtId="0" fontId="44" fillId="0" borderId="63" xfId="0" applyFont="1" applyBorder="1" applyAlignment="1">
      <alignment vertical="center"/>
    </xf>
    <xf numFmtId="0" fontId="44" fillId="0" borderId="64" xfId="0" applyFont="1" applyBorder="1" applyAlignment="1">
      <alignment vertical="center"/>
    </xf>
    <xf numFmtId="0" fontId="14" fillId="3" borderId="37" xfId="2" applyFont="1" applyFill="1" applyBorder="1"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19" fillId="0" borderId="0" xfId="0" applyFont="1" applyAlignment="1">
      <alignment vertical="center" wrapText="1"/>
    </xf>
    <xf numFmtId="0" fontId="8" fillId="9" borderId="14" xfId="0" applyFont="1" applyFill="1" applyBorder="1" applyAlignment="1">
      <alignment wrapText="1"/>
    </xf>
    <xf numFmtId="0" fontId="44" fillId="0" borderId="63" xfId="0" applyFont="1" applyBorder="1" applyAlignment="1">
      <alignment vertical="center" wrapText="1"/>
    </xf>
    <xf numFmtId="0" fontId="27" fillId="6" borderId="41" xfId="0" applyFont="1" applyFill="1" applyBorder="1" applyAlignment="1">
      <alignment horizontal="center" vertical="center" wrapText="1"/>
    </xf>
    <xf numFmtId="0" fontId="62" fillId="8" borderId="1" xfId="0" applyFont="1" applyFill="1" applyBorder="1" applyAlignment="1">
      <alignment horizontal="center" vertical="center"/>
    </xf>
    <xf numFmtId="0" fontId="10" fillId="2" borderId="39" xfId="0" applyFont="1" applyFill="1" applyBorder="1" applyAlignment="1">
      <alignment horizontal="center" vertical="center" wrapText="1"/>
    </xf>
    <xf numFmtId="0" fontId="10" fillId="2" borderId="105"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04" xfId="0" applyFont="1" applyFill="1" applyBorder="1" applyAlignment="1">
      <alignment horizontal="center" vertical="center" wrapText="1"/>
    </xf>
    <xf numFmtId="0" fontId="10" fillId="4" borderId="103"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9" fillId="8" borderId="73" xfId="0" applyFont="1" applyFill="1" applyBorder="1" applyAlignment="1">
      <alignment horizontal="center" vertical="center"/>
    </xf>
    <xf numFmtId="0" fontId="19" fillId="8" borderId="35" xfId="0" applyFont="1" applyFill="1" applyBorder="1" applyAlignment="1">
      <alignment horizontal="center" vertical="center"/>
    </xf>
    <xf numFmtId="0" fontId="62" fillId="8" borderId="35" xfId="0" applyFont="1" applyFill="1" applyBorder="1" applyAlignment="1">
      <alignment horizontal="center" vertical="center"/>
    </xf>
    <xf numFmtId="0" fontId="62" fillId="4" borderId="35" xfId="0" applyFont="1" applyFill="1" applyBorder="1" applyAlignment="1">
      <alignment horizontal="center" vertical="center"/>
    </xf>
    <xf numFmtId="0" fontId="62" fillId="4" borderId="1" xfId="0" applyFont="1" applyFill="1" applyBorder="1" applyAlignment="1">
      <alignment horizontal="center" vertical="center"/>
    </xf>
    <xf numFmtId="0" fontId="19" fillId="8" borderId="1" xfId="0" applyFont="1" applyFill="1" applyBorder="1" applyAlignment="1">
      <alignment horizontal="center" vertical="center"/>
    </xf>
    <xf numFmtId="0" fontId="19" fillId="8" borderId="42" xfId="0" applyFont="1" applyFill="1" applyBorder="1" applyAlignment="1">
      <alignment horizontal="center" vertical="center"/>
    </xf>
    <xf numFmtId="0" fontId="62" fillId="8" borderId="7" xfId="0" applyFont="1" applyFill="1" applyBorder="1" applyAlignment="1">
      <alignment horizontal="center" vertical="center"/>
    </xf>
    <xf numFmtId="0" fontId="19" fillId="4" borderId="36" xfId="0" applyFont="1" applyFill="1" applyBorder="1" applyAlignment="1">
      <alignment horizontal="center" vertical="center"/>
    </xf>
    <xf numFmtId="0" fontId="18" fillId="8" borderId="35" xfId="0" applyFont="1" applyFill="1" applyBorder="1" applyAlignment="1">
      <alignment horizontal="center" vertical="center"/>
    </xf>
    <xf numFmtId="0" fontId="62" fillId="8" borderId="35" xfId="4" applyNumberFormat="1" applyFont="1" applyFill="1" applyBorder="1" applyAlignment="1">
      <alignment horizontal="center" vertical="center"/>
    </xf>
    <xf numFmtId="0" fontId="63" fillId="8" borderId="35" xfId="0" applyFont="1" applyFill="1" applyBorder="1" applyAlignment="1">
      <alignment horizontal="center" vertical="center"/>
    </xf>
    <xf numFmtId="0" fontId="19" fillId="8" borderId="59" xfId="0" applyFont="1" applyFill="1" applyBorder="1" applyAlignment="1">
      <alignment horizontal="center" vertical="center"/>
    </xf>
    <xf numFmtId="0" fontId="19" fillId="4" borderId="73"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52" xfId="0" applyFont="1" applyFill="1" applyBorder="1" applyAlignment="1">
      <alignment horizontal="center" vertical="center"/>
    </xf>
    <xf numFmtId="0" fontId="19" fillId="8" borderId="36" xfId="0" applyFont="1" applyFill="1" applyBorder="1" applyAlignment="1">
      <alignment horizontal="center" vertical="center"/>
    </xf>
    <xf numFmtId="0" fontId="19" fillId="4" borderId="101" xfId="0" applyFont="1" applyFill="1" applyBorder="1" applyAlignment="1">
      <alignment horizontal="center" vertical="center"/>
    </xf>
    <xf numFmtId="0" fontId="18" fillId="8" borderId="36"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42" xfId="0" applyFont="1" applyFill="1" applyBorder="1" applyAlignment="1">
      <alignment horizontal="center" vertical="center"/>
    </xf>
    <xf numFmtId="0" fontId="19" fillId="4" borderId="59" xfId="0" applyFont="1" applyFill="1" applyBorder="1" applyAlignment="1">
      <alignment horizontal="center" vertical="center"/>
    </xf>
    <xf numFmtId="0" fontId="19" fillId="4" borderId="67" xfId="0" applyFont="1" applyFill="1" applyBorder="1" applyAlignment="1">
      <alignment horizontal="center" vertical="center"/>
    </xf>
    <xf numFmtId="0" fontId="19" fillId="4" borderId="102" xfId="0" applyFont="1" applyFill="1" applyBorder="1" applyAlignment="1">
      <alignment horizontal="center" vertical="center"/>
    </xf>
    <xf numFmtId="0" fontId="19" fillId="4" borderId="87"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45" fillId="3" borderId="30" xfId="2" applyFont="1" applyFill="1" applyBorder="1" applyAlignment="1">
      <alignment horizontal="center" vertical="center" wrapText="1"/>
    </xf>
    <xf numFmtId="0" fontId="45" fillId="3" borderId="32" xfId="2" applyFont="1" applyFill="1" applyBorder="1" applyAlignment="1">
      <alignment horizontal="center" vertical="center" wrapText="1"/>
    </xf>
    <xf numFmtId="0" fontId="62" fillId="4" borderId="101" xfId="0" applyFont="1" applyFill="1" applyBorder="1" applyAlignment="1">
      <alignment horizontal="center" vertical="center"/>
    </xf>
    <xf numFmtId="0" fontId="62" fillId="4" borderId="59" xfId="0" applyFont="1" applyFill="1" applyBorder="1" applyAlignment="1">
      <alignment horizontal="center" vertical="center"/>
    </xf>
    <xf numFmtId="0" fontId="62" fillId="4" borderId="52" xfId="0" applyFont="1" applyFill="1" applyBorder="1" applyAlignment="1">
      <alignment horizontal="center" vertical="center" wrapText="1"/>
    </xf>
    <xf numFmtId="0" fontId="19" fillId="8" borderId="66" xfId="0" applyFont="1" applyFill="1" applyBorder="1" applyAlignment="1">
      <alignment horizontal="center" vertical="center"/>
    </xf>
    <xf numFmtId="0" fontId="19" fillId="8" borderId="30" xfId="0" applyFont="1" applyFill="1" applyBorder="1" applyAlignment="1">
      <alignment horizontal="center" vertical="center"/>
    </xf>
    <xf numFmtId="0" fontId="62" fillId="8" borderId="41" xfId="0" applyFont="1" applyFill="1" applyBorder="1" applyAlignment="1">
      <alignment horizontal="center" vertical="center"/>
    </xf>
    <xf numFmtId="0" fontId="27" fillId="6" borderId="35"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41" xfId="0" applyFont="1" applyFill="1" applyBorder="1" applyAlignment="1">
      <alignment horizontal="center" vertical="center"/>
    </xf>
    <xf numFmtId="0" fontId="19" fillId="4" borderId="78" xfId="0" applyFont="1" applyFill="1" applyBorder="1" applyAlignment="1">
      <alignment horizontal="center" vertical="center"/>
    </xf>
    <xf numFmtId="0" fontId="19" fillId="4" borderId="38" xfId="0" applyFont="1" applyFill="1" applyBorder="1" applyAlignment="1">
      <alignment horizontal="center" vertical="center"/>
    </xf>
    <xf numFmtId="0" fontId="0" fillId="0" borderId="34" xfId="0" applyBorder="1" applyAlignment="1">
      <alignment horizontal="left" vertical="center" wrapText="1"/>
    </xf>
    <xf numFmtId="0" fontId="19" fillId="4" borderId="88" xfId="0" applyFont="1" applyFill="1" applyBorder="1" applyAlignment="1">
      <alignment horizontal="center" vertical="center"/>
    </xf>
    <xf numFmtId="0" fontId="19" fillId="4" borderId="41" xfId="0" applyFont="1" applyFill="1" applyBorder="1" applyAlignment="1">
      <alignment horizontal="center" vertical="center" wrapText="1"/>
    </xf>
    <xf numFmtId="0" fontId="19" fillId="8" borderId="112" xfId="0" applyFont="1" applyFill="1" applyBorder="1" applyAlignment="1">
      <alignment horizontal="center" vertical="center"/>
    </xf>
    <xf numFmtId="0" fontId="19" fillId="8" borderId="99" xfId="0" applyFont="1" applyFill="1" applyBorder="1" applyAlignment="1">
      <alignment horizontal="center" vertical="center"/>
    </xf>
    <xf numFmtId="0" fontId="19" fillId="4" borderId="113" xfId="0" applyFont="1" applyFill="1" applyBorder="1" applyAlignment="1">
      <alignment horizontal="center" vertical="center"/>
    </xf>
    <xf numFmtId="0" fontId="2" fillId="5" borderId="7" xfId="0" applyFont="1" applyFill="1" applyBorder="1" applyAlignment="1">
      <alignment horizontal="left" vertical="center"/>
    </xf>
    <xf numFmtId="0" fontId="45" fillId="3" borderId="0" xfId="2" applyFont="1" applyFill="1" applyBorder="1" applyAlignment="1">
      <alignment horizontal="center" vertical="center" wrapText="1"/>
    </xf>
    <xf numFmtId="0" fontId="60" fillId="0" borderId="0" xfId="0" applyFont="1" applyAlignment="1">
      <alignment wrapText="1"/>
    </xf>
    <xf numFmtId="164" fontId="62" fillId="4" borderId="52" xfId="0" applyNumberFormat="1" applyFont="1" applyFill="1" applyBorder="1" applyAlignment="1">
      <alignment horizontal="center" vertical="center" wrapText="1"/>
    </xf>
    <xf numFmtId="1" fontId="62" fillId="4" borderId="52" xfId="0" applyNumberFormat="1" applyFont="1" applyFill="1" applyBorder="1" applyAlignment="1">
      <alignment horizontal="center" vertical="center" wrapText="1"/>
    </xf>
    <xf numFmtId="164" fontId="62" fillId="8" borderId="52" xfId="0" applyNumberFormat="1" applyFont="1" applyFill="1" applyBorder="1" applyAlignment="1">
      <alignment horizontal="center" vertical="center"/>
    </xf>
    <xf numFmtId="164" fontId="62" fillId="4" borderId="106" xfId="0" applyNumberFormat="1" applyFont="1" applyFill="1" applyBorder="1" applyAlignment="1">
      <alignment horizontal="center" vertical="center"/>
    </xf>
    <xf numFmtId="164" fontId="62" fillId="4" borderId="1" xfId="0" applyNumberFormat="1" applyFont="1" applyFill="1" applyBorder="1" applyAlignment="1">
      <alignment horizontal="center" vertical="center"/>
    </xf>
    <xf numFmtId="164" fontId="62" fillId="4" borderId="35" xfId="0" applyNumberFormat="1" applyFont="1" applyFill="1" applyBorder="1" applyAlignment="1">
      <alignment horizontal="center" vertical="center"/>
    </xf>
    <xf numFmtId="164" fontId="62" fillId="4" borderId="52" xfId="0" applyNumberFormat="1" applyFont="1" applyFill="1" applyBorder="1" applyAlignment="1">
      <alignment horizontal="center" vertical="center"/>
    </xf>
    <xf numFmtId="164" fontId="62" fillId="4" borderId="36" xfId="0" applyNumberFormat="1" applyFont="1" applyFill="1" applyBorder="1" applyAlignment="1">
      <alignment horizontal="center" vertical="center"/>
    </xf>
    <xf numFmtId="164" fontId="62" fillId="4" borderId="85" xfId="0" applyNumberFormat="1" applyFont="1" applyFill="1" applyBorder="1" applyAlignment="1">
      <alignment horizontal="center" vertical="center" wrapText="1"/>
    </xf>
    <xf numFmtId="164" fontId="62" fillId="8" borderId="1" xfId="0" applyNumberFormat="1" applyFont="1" applyFill="1" applyBorder="1" applyAlignment="1">
      <alignment horizontal="center" vertical="center"/>
    </xf>
    <xf numFmtId="164" fontId="62" fillId="8" borderId="35" xfId="0" applyNumberFormat="1" applyFont="1" applyFill="1" applyBorder="1" applyAlignment="1">
      <alignment horizontal="center" vertical="center"/>
    </xf>
    <xf numFmtId="164" fontId="62" fillId="8" borderId="88" xfId="0" applyNumberFormat="1" applyFont="1" applyFill="1" applyBorder="1" applyAlignment="1">
      <alignment horizontal="center" vertical="center"/>
    </xf>
    <xf numFmtId="164" fontId="62" fillId="4" borderId="59" xfId="0" applyNumberFormat="1" applyFont="1" applyFill="1" applyBorder="1" applyAlignment="1">
      <alignment horizontal="center" vertical="center"/>
    </xf>
    <xf numFmtId="0" fontId="2" fillId="0" borderId="0" xfId="0" applyFont="1" applyAlignment="1">
      <alignment vertical="top"/>
    </xf>
    <xf numFmtId="0" fontId="2" fillId="5" borderId="73" xfId="0" applyFont="1" applyFill="1" applyBorder="1" applyAlignment="1">
      <alignment horizontal="left" vertical="center"/>
    </xf>
    <xf numFmtId="0" fontId="2" fillId="5" borderId="33" xfId="0" applyFont="1" applyFill="1" applyBorder="1" applyAlignment="1">
      <alignment horizontal="left" vertical="center"/>
    </xf>
    <xf numFmtId="0" fontId="27" fillId="5" borderId="34" xfId="0" applyFont="1" applyFill="1" applyBorder="1" applyAlignment="1">
      <alignment horizontal="center" vertical="center" wrapText="1"/>
    </xf>
    <xf numFmtId="0" fontId="2" fillId="5" borderId="100" xfId="0" applyFont="1" applyFill="1" applyBorder="1" applyAlignment="1">
      <alignment horizontal="center" vertical="center" wrapText="1"/>
    </xf>
    <xf numFmtId="0" fontId="2" fillId="5" borderId="98" xfId="0" applyFont="1" applyFill="1" applyBorder="1" applyAlignment="1">
      <alignment horizontal="center" vertical="center"/>
    </xf>
    <xf numFmtId="0" fontId="2" fillId="5" borderId="89" xfId="0" applyFont="1" applyFill="1" applyBorder="1" applyAlignment="1">
      <alignment horizontal="center" vertical="center"/>
    </xf>
    <xf numFmtId="0" fontId="2" fillId="5" borderId="54" xfId="0" applyFont="1" applyFill="1" applyBorder="1" applyAlignment="1">
      <alignment horizontal="center" vertical="center"/>
    </xf>
    <xf numFmtId="0" fontId="2" fillId="5" borderId="35" xfId="0" applyFont="1" applyFill="1" applyBorder="1" applyAlignment="1">
      <alignment horizontal="left" vertical="center"/>
    </xf>
    <xf numFmtId="0" fontId="2" fillId="5" borderId="1" xfId="0" applyFont="1" applyFill="1" applyBorder="1" applyAlignment="1">
      <alignment horizontal="left" vertical="center"/>
    </xf>
    <xf numFmtId="0" fontId="27" fillId="5" borderId="41" xfId="0" applyFont="1" applyFill="1" applyBorder="1" applyAlignment="1">
      <alignment horizontal="center" vertical="center" wrapText="1"/>
    </xf>
    <xf numFmtId="0" fontId="2" fillId="5" borderId="99" xfId="0" applyFont="1" applyFill="1" applyBorder="1" applyAlignment="1">
      <alignment horizontal="center" vertical="center" wrapText="1"/>
    </xf>
    <xf numFmtId="0" fontId="2" fillId="5" borderId="86" xfId="0" applyFont="1" applyFill="1" applyBorder="1" applyAlignment="1">
      <alignment horizontal="center" vertical="center"/>
    </xf>
    <xf numFmtId="0" fontId="2" fillId="5" borderId="90" xfId="0" applyFont="1" applyFill="1" applyBorder="1" applyAlignment="1">
      <alignment horizontal="center" vertical="center"/>
    </xf>
    <xf numFmtId="0" fontId="2" fillId="5" borderId="7" xfId="0" applyFont="1" applyFill="1" applyBorder="1" applyAlignment="1">
      <alignment horizontal="center" vertical="center"/>
    </xf>
    <xf numFmtId="0" fontId="27" fillId="5" borderId="35" xfId="0" applyFont="1" applyFill="1" applyBorder="1" applyAlignment="1">
      <alignment horizontal="center" vertical="center" wrapText="1"/>
    </xf>
    <xf numFmtId="0" fontId="2" fillId="5" borderId="41" xfId="0" applyFont="1" applyFill="1" applyBorder="1" applyAlignment="1">
      <alignment horizontal="left" vertical="center"/>
    </xf>
    <xf numFmtId="0" fontId="2" fillId="5" borderId="78" xfId="0" applyFont="1" applyFill="1" applyBorder="1" applyAlignment="1">
      <alignment horizontal="left" vertical="center"/>
    </xf>
    <xf numFmtId="0" fontId="2" fillId="5" borderId="108" xfId="0" applyFont="1" applyFill="1" applyBorder="1" applyAlignment="1">
      <alignment horizontal="center" vertical="center" wrapText="1"/>
    </xf>
    <xf numFmtId="0" fontId="2" fillId="5" borderId="109" xfId="0" applyFont="1" applyFill="1" applyBorder="1" applyAlignment="1">
      <alignment horizontal="center" vertical="center"/>
    </xf>
    <xf numFmtId="0" fontId="2" fillId="5" borderId="111" xfId="0" applyFont="1" applyFill="1" applyBorder="1" applyAlignment="1">
      <alignment horizontal="center" vertical="center"/>
    </xf>
    <xf numFmtId="0" fontId="2" fillId="5" borderId="114" xfId="0" applyFont="1" applyFill="1" applyBorder="1" applyAlignment="1">
      <alignment horizontal="center" vertical="center"/>
    </xf>
    <xf numFmtId="0" fontId="2" fillId="6" borderId="35" xfId="0" applyFont="1" applyFill="1" applyBorder="1" applyAlignment="1">
      <alignment horizontal="left" vertical="center"/>
    </xf>
    <xf numFmtId="0" fontId="2" fillId="6" borderId="107" xfId="0" applyFont="1" applyFill="1" applyBorder="1" applyAlignment="1">
      <alignment horizontal="center" vertical="center" wrapText="1"/>
    </xf>
    <xf numFmtId="0" fontId="2" fillId="6" borderId="107"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 xfId="0" applyFont="1" applyFill="1" applyBorder="1" applyAlignment="1">
      <alignment horizontal="left" vertical="center"/>
    </xf>
    <xf numFmtId="0" fontId="2" fillId="6" borderId="99" xfId="0" applyFont="1" applyFill="1" applyBorder="1" applyAlignment="1">
      <alignment horizontal="center" vertical="center" wrapText="1"/>
    </xf>
    <xf numFmtId="0" fontId="2" fillId="6" borderId="86" xfId="0" applyFont="1" applyFill="1" applyBorder="1" applyAlignment="1">
      <alignment horizontal="center" vertical="center"/>
    </xf>
    <xf numFmtId="0" fontId="2" fillId="6" borderId="90" xfId="0" applyFont="1" applyFill="1" applyBorder="1" applyAlignment="1">
      <alignment horizontal="center" vertical="center"/>
    </xf>
    <xf numFmtId="0" fontId="2" fillId="6" borderId="41" xfId="0" applyFont="1" applyFill="1" applyBorder="1" applyAlignment="1">
      <alignment horizontal="left" vertical="center"/>
    </xf>
    <xf numFmtId="0" fontId="2" fillId="6" borderId="78" xfId="0" applyFont="1" applyFill="1" applyBorder="1" applyAlignment="1">
      <alignment horizontal="left" vertical="center"/>
    </xf>
    <xf numFmtId="0" fontId="2" fillId="6" borderId="108" xfId="0" applyFont="1" applyFill="1" applyBorder="1" applyAlignment="1">
      <alignment horizontal="center" vertical="center" wrapText="1"/>
    </xf>
    <xf numFmtId="0" fontId="2" fillId="6" borderId="109" xfId="0" applyFont="1" applyFill="1" applyBorder="1" applyAlignment="1">
      <alignment horizontal="center" vertical="center"/>
    </xf>
    <xf numFmtId="0" fontId="2" fillId="6" borderId="111" xfId="0" applyFont="1" applyFill="1" applyBorder="1" applyAlignment="1">
      <alignment horizontal="center" vertical="center"/>
    </xf>
    <xf numFmtId="0" fontId="2" fillId="6" borderId="114" xfId="0" applyFont="1" applyFill="1" applyBorder="1" applyAlignment="1">
      <alignment horizontal="center" vertical="center"/>
    </xf>
    <xf numFmtId="0" fontId="2" fillId="5" borderId="107" xfId="0" applyFont="1" applyFill="1" applyBorder="1" applyAlignment="1">
      <alignment horizontal="center" vertical="center" wrapText="1"/>
    </xf>
    <xf numFmtId="0" fontId="2" fillId="5" borderId="107" xfId="0" applyFont="1" applyFill="1" applyBorder="1" applyAlignment="1">
      <alignment horizontal="center" vertical="center"/>
    </xf>
    <xf numFmtId="0" fontId="2" fillId="5" borderId="86" xfId="0" applyFont="1" applyFill="1" applyBorder="1" applyAlignment="1">
      <alignment horizontal="center" vertical="center" wrapText="1"/>
    </xf>
    <xf numFmtId="0" fontId="2" fillId="5" borderId="90" xfId="0" applyFont="1" applyFill="1" applyBorder="1" applyAlignment="1">
      <alignment horizontal="center" vertical="center" wrapText="1"/>
    </xf>
    <xf numFmtId="0" fontId="2" fillId="6" borderId="35"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86" xfId="0" applyFont="1" applyFill="1" applyBorder="1" applyAlignment="1">
      <alignment horizontal="center" vertical="center" wrapText="1"/>
    </xf>
    <xf numFmtId="0" fontId="2" fillId="5" borderId="35" xfId="0" applyFont="1" applyFill="1" applyBorder="1" applyAlignment="1">
      <alignment horizontal="center" vertical="center"/>
    </xf>
    <xf numFmtId="0" fontId="2" fillId="5" borderId="1" xfId="0" applyFont="1" applyFill="1" applyBorder="1" applyAlignment="1">
      <alignment horizontal="center" vertical="center"/>
    </xf>
    <xf numFmtId="0" fontId="15" fillId="3" borderId="82" xfId="2" applyFont="1" applyFill="1" applyBorder="1" applyAlignment="1">
      <alignment horizontal="center" vertical="center" wrapText="1"/>
    </xf>
    <xf numFmtId="0" fontId="15" fillId="3" borderId="95" xfId="2" applyFont="1" applyFill="1" applyBorder="1" applyAlignment="1">
      <alignment horizontal="center" vertical="center" wrapText="1"/>
    </xf>
    <xf numFmtId="0" fontId="2" fillId="6" borderId="36"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96" xfId="0" applyFont="1" applyFill="1" applyBorder="1" applyAlignment="1">
      <alignment horizontal="center" vertical="center"/>
    </xf>
    <xf numFmtId="0" fontId="2" fillId="6" borderId="96" xfId="0" applyFont="1" applyFill="1" applyBorder="1" applyAlignment="1">
      <alignment horizontal="center" vertical="center" wrapText="1"/>
    </xf>
    <xf numFmtId="0" fontId="2" fillId="0" borderId="0" xfId="0" applyFont="1" applyAlignment="1">
      <alignment horizontal="center" vertical="center"/>
    </xf>
    <xf numFmtId="0" fontId="26" fillId="9" borderId="0" xfId="0" applyFont="1" applyFill="1" applyAlignment="1">
      <alignment vertical="top"/>
    </xf>
    <xf numFmtId="0" fontId="26" fillId="9" borderId="21" xfId="0" applyFont="1" applyFill="1" applyBorder="1" applyAlignment="1">
      <alignment vertical="top"/>
    </xf>
    <xf numFmtId="0" fontId="24" fillId="5" borderId="69" xfId="0" applyFont="1" applyFill="1" applyBorder="1" applyAlignment="1">
      <alignment vertical="top"/>
    </xf>
    <xf numFmtId="0" fontId="25" fillId="5" borderId="18" xfId="0" applyFont="1" applyFill="1" applyBorder="1" applyAlignment="1">
      <alignment vertical="top"/>
    </xf>
    <xf numFmtId="2" fontId="19" fillId="8" borderId="35" xfId="0" applyNumberFormat="1" applyFont="1" applyFill="1" applyBorder="1" applyAlignment="1">
      <alignment horizontal="center" vertical="center"/>
    </xf>
    <xf numFmtId="2" fontId="19" fillId="8" borderId="52" xfId="0" applyNumberFormat="1" applyFont="1" applyFill="1" applyBorder="1" applyAlignment="1">
      <alignment horizontal="center" vertical="center"/>
    </xf>
    <xf numFmtId="1" fontId="19" fillId="4" borderId="59" xfId="0" applyNumberFormat="1" applyFont="1" applyFill="1" applyBorder="1" applyAlignment="1">
      <alignment horizontal="center" vertical="center"/>
    </xf>
    <xf numFmtId="1" fontId="19" fillId="8" borderId="1" xfId="0" applyNumberFormat="1" applyFont="1" applyFill="1" applyBorder="1" applyAlignment="1">
      <alignment horizontal="center" vertical="center"/>
    </xf>
    <xf numFmtId="1" fontId="19" fillId="8" borderId="35" xfId="0" applyNumberFormat="1" applyFont="1" applyFill="1" applyBorder="1" applyAlignment="1">
      <alignment horizontal="center" vertical="center"/>
    </xf>
    <xf numFmtId="0" fontId="19" fillId="8" borderId="2" xfId="0" applyFont="1" applyFill="1" applyBorder="1" applyAlignment="1">
      <alignment horizontal="left" vertical="center" wrapText="1"/>
    </xf>
    <xf numFmtId="164" fontId="19" fillId="8" borderId="2" xfId="0" applyNumberFormat="1" applyFont="1" applyFill="1" applyBorder="1" applyAlignment="1">
      <alignment horizontal="center" vertical="center" wrapText="1"/>
    </xf>
    <xf numFmtId="0" fontId="19" fillId="8" borderId="2" xfId="0" applyFont="1" applyFill="1" applyBorder="1" applyAlignment="1">
      <alignment horizontal="left" vertical="center"/>
    </xf>
    <xf numFmtId="164" fontId="19" fillId="8" borderId="5" xfId="0" applyNumberFormat="1" applyFont="1" applyFill="1" applyBorder="1" applyAlignment="1">
      <alignment horizontal="center" vertical="center" wrapText="1"/>
    </xf>
    <xf numFmtId="164" fontId="19" fillId="8" borderId="54" xfId="0" applyNumberFormat="1" applyFont="1" applyFill="1" applyBorder="1" applyAlignment="1">
      <alignment horizontal="center" vertical="center" wrapText="1"/>
    </xf>
    <xf numFmtId="164" fontId="19" fillId="4" borderId="35" xfId="0" applyNumberFormat="1" applyFont="1" applyFill="1" applyBorder="1" applyAlignment="1">
      <alignment horizontal="center" vertical="center" wrapText="1"/>
    </xf>
    <xf numFmtId="164" fontId="19" fillId="8" borderId="60" xfId="0" applyNumberFormat="1" applyFont="1" applyFill="1" applyBorder="1" applyAlignment="1">
      <alignment horizontal="center" vertical="center" wrapText="1"/>
    </xf>
    <xf numFmtId="164" fontId="19" fillId="8" borderId="11" xfId="0" applyNumberFormat="1" applyFont="1" applyFill="1" applyBorder="1" applyAlignment="1">
      <alignment horizontal="center" vertical="center" wrapText="1"/>
    </xf>
    <xf numFmtId="164" fontId="19" fillId="8" borderId="59" xfId="0" applyNumberFormat="1" applyFont="1" applyFill="1" applyBorder="1" applyAlignment="1">
      <alignment horizontal="center" vertical="center" wrapText="1"/>
    </xf>
    <xf numFmtId="164" fontId="19" fillId="4" borderId="59" xfId="0" applyNumberFormat="1" applyFont="1" applyFill="1" applyBorder="1" applyAlignment="1">
      <alignment horizontal="center" vertical="center" wrapText="1"/>
    </xf>
    <xf numFmtId="164" fontId="19" fillId="8" borderId="10" xfId="0" applyNumberFormat="1" applyFont="1" applyFill="1" applyBorder="1" applyAlignment="1">
      <alignment horizontal="center" vertical="center" wrapText="1"/>
    </xf>
    <xf numFmtId="164" fontId="19" fillId="8" borderId="8" xfId="0" applyNumberFormat="1" applyFont="1" applyFill="1" applyBorder="1" applyAlignment="1">
      <alignment horizontal="center" vertical="center" wrapText="1"/>
    </xf>
    <xf numFmtId="164" fontId="19" fillId="8" borderId="9" xfId="0" applyNumberFormat="1" applyFont="1" applyFill="1" applyBorder="1" applyAlignment="1">
      <alignment horizontal="center" vertical="center" wrapText="1"/>
    </xf>
    <xf numFmtId="164" fontId="19" fillId="4" borderId="36" xfId="0" applyNumberFormat="1" applyFont="1" applyFill="1" applyBorder="1" applyAlignment="1">
      <alignment horizontal="center" vertical="center" wrapText="1"/>
    </xf>
    <xf numFmtId="164" fontId="19" fillId="8" borderId="36" xfId="0" applyNumberFormat="1" applyFont="1" applyFill="1" applyBorder="1" applyAlignment="1">
      <alignment horizontal="center" vertical="center" wrapText="1"/>
    </xf>
    <xf numFmtId="1" fontId="19" fillId="8" borderId="10" xfId="0" applyNumberFormat="1" applyFont="1" applyFill="1" applyBorder="1" applyAlignment="1">
      <alignment horizontal="center" vertical="center" wrapText="1"/>
    </xf>
    <xf numFmtId="1" fontId="19" fillId="4" borderId="36" xfId="0" applyNumberFormat="1" applyFont="1" applyFill="1" applyBorder="1" applyAlignment="1">
      <alignment horizontal="center" vertical="center" wrapText="1"/>
    </xf>
    <xf numFmtId="1" fontId="19" fillId="4" borderId="67" xfId="0" applyNumberFormat="1"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8" borderId="60"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54" xfId="0" applyFont="1" applyFill="1" applyBorder="1" applyAlignment="1">
      <alignment horizontal="center" vertical="center" wrapText="1"/>
    </xf>
    <xf numFmtId="0" fontId="20" fillId="14" borderId="60"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20" fillId="14" borderId="54" xfId="0" applyFont="1" applyFill="1" applyBorder="1" applyAlignment="1">
      <alignment horizontal="center" vertical="center" wrapText="1"/>
    </xf>
    <xf numFmtId="0" fontId="19" fillId="17" borderId="6" xfId="0" applyFont="1" applyFill="1" applyBorder="1" applyAlignment="1">
      <alignment horizontal="center" vertical="center" wrapText="1"/>
    </xf>
    <xf numFmtId="2" fontId="19" fillId="8" borderId="73" xfId="0" applyNumberFormat="1" applyFont="1" applyFill="1" applyBorder="1" applyAlignment="1">
      <alignment horizontal="center" vertical="center"/>
    </xf>
    <xf numFmtId="2" fontId="19" fillId="8" borderId="101" xfId="0" applyNumberFormat="1" applyFont="1" applyFill="1" applyBorder="1" applyAlignment="1">
      <alignment horizontal="center" vertical="center"/>
    </xf>
    <xf numFmtId="0" fontId="66" fillId="4" borderId="59" xfId="0" applyFont="1" applyFill="1" applyBorder="1" applyAlignment="1">
      <alignment horizontal="center" vertical="center"/>
    </xf>
    <xf numFmtId="0" fontId="66" fillId="4" borderId="52" xfId="0" applyFont="1" applyFill="1" applyBorder="1" applyAlignment="1">
      <alignment horizontal="center" vertical="center" wrapText="1"/>
    </xf>
    <xf numFmtId="1" fontId="19" fillId="8" borderId="33" xfId="0" applyNumberFormat="1" applyFont="1" applyFill="1" applyBorder="1" applyAlignment="1">
      <alignment horizontal="center" vertical="center"/>
    </xf>
    <xf numFmtId="1" fontId="19" fillId="8" borderId="73" xfId="0" applyNumberFormat="1" applyFont="1" applyFill="1" applyBorder="1" applyAlignment="1">
      <alignment horizontal="center" vertical="center"/>
    </xf>
    <xf numFmtId="1" fontId="19" fillId="8" borderId="87" xfId="0" applyNumberFormat="1" applyFont="1" applyFill="1" applyBorder="1" applyAlignment="1">
      <alignment horizontal="center" vertical="center"/>
    </xf>
    <xf numFmtId="1" fontId="19" fillId="8" borderId="52" xfId="0" applyNumberFormat="1" applyFont="1" applyFill="1" applyBorder="1" applyAlignment="1">
      <alignment horizontal="center" vertical="center"/>
    </xf>
    <xf numFmtId="1" fontId="67" fillId="8" borderId="1" xfId="0" applyNumberFormat="1" applyFont="1" applyFill="1" applyBorder="1" applyAlignment="1">
      <alignment horizontal="center" vertical="center"/>
    </xf>
    <xf numFmtId="1" fontId="67" fillId="8" borderId="35" xfId="0" applyNumberFormat="1" applyFont="1" applyFill="1" applyBorder="1" applyAlignment="1">
      <alignment horizontal="center" vertical="center"/>
    </xf>
    <xf numFmtId="1" fontId="67" fillId="8" borderId="52" xfId="0" applyNumberFormat="1" applyFont="1" applyFill="1" applyBorder="1" applyAlignment="1">
      <alignment horizontal="center" vertical="center"/>
    </xf>
    <xf numFmtId="0" fontId="67" fillId="4" borderId="73" xfId="0" applyFont="1" applyFill="1" applyBorder="1" applyAlignment="1">
      <alignment horizontal="center" vertical="center"/>
    </xf>
    <xf numFmtId="0" fontId="67" fillId="8" borderId="73" xfId="0" applyFont="1" applyFill="1" applyBorder="1" applyAlignment="1">
      <alignment horizontal="center" vertical="center"/>
    </xf>
    <xf numFmtId="0" fontId="67" fillId="8" borderId="35" xfId="0" applyFont="1" applyFill="1" applyBorder="1" applyAlignment="1">
      <alignment horizontal="center" vertical="center"/>
    </xf>
    <xf numFmtId="0" fontId="67" fillId="8" borderId="52" xfId="0" applyFont="1" applyFill="1" applyBorder="1" applyAlignment="1">
      <alignment horizontal="center" vertical="center"/>
    </xf>
    <xf numFmtId="0" fontId="67" fillId="8" borderId="1" xfId="0" applyFont="1" applyFill="1" applyBorder="1" applyAlignment="1">
      <alignment horizontal="center" vertical="center"/>
    </xf>
    <xf numFmtId="0" fontId="67" fillId="4" borderId="52" xfId="0" applyFont="1" applyFill="1" applyBorder="1" applyAlignment="1">
      <alignment horizontal="center" vertical="center"/>
    </xf>
    <xf numFmtId="0" fontId="67" fillId="4" borderId="35" xfId="0" applyFont="1" applyFill="1" applyBorder="1" applyAlignment="1">
      <alignment horizontal="center" vertical="center"/>
    </xf>
    <xf numFmtId="1" fontId="67" fillId="8" borderId="99" xfId="0" applyNumberFormat="1" applyFont="1" applyFill="1" applyBorder="1" applyAlignment="1">
      <alignment horizontal="center" vertical="center"/>
    </xf>
    <xf numFmtId="0" fontId="67" fillId="4" borderId="38" xfId="0" applyFont="1" applyFill="1" applyBorder="1" applyAlignment="1">
      <alignment horizontal="center" vertical="center"/>
    </xf>
    <xf numFmtId="0" fontId="67" fillId="4" borderId="88" xfId="0" applyFont="1" applyFill="1" applyBorder="1" applyAlignment="1">
      <alignment horizontal="center" vertical="center"/>
    </xf>
    <xf numFmtId="164" fontId="67" fillId="8" borderId="5" xfId="0" applyNumberFormat="1" applyFont="1" applyFill="1" applyBorder="1" applyAlignment="1">
      <alignment horizontal="center" vertical="center" wrapText="1"/>
    </xf>
    <xf numFmtId="164" fontId="67" fillId="4" borderId="35" xfId="0" applyNumberFormat="1" applyFont="1" applyFill="1" applyBorder="1" applyAlignment="1">
      <alignment horizontal="center" vertical="center" wrapText="1"/>
    </xf>
    <xf numFmtId="164" fontId="67" fillId="8" borderId="60" xfId="0" applyNumberFormat="1" applyFont="1" applyFill="1" applyBorder="1" applyAlignment="1">
      <alignment horizontal="center" vertical="center" wrapText="1"/>
    </xf>
    <xf numFmtId="164" fontId="67" fillId="8" borderId="59" xfId="0" applyNumberFormat="1" applyFont="1" applyFill="1" applyBorder="1" applyAlignment="1">
      <alignment horizontal="center" vertical="center" wrapText="1"/>
    </xf>
    <xf numFmtId="164" fontId="67" fillId="4" borderId="59" xfId="0" applyNumberFormat="1" applyFont="1" applyFill="1" applyBorder="1" applyAlignment="1">
      <alignment horizontal="center" vertical="center" wrapText="1"/>
    </xf>
    <xf numFmtId="0" fontId="67" fillId="8" borderId="60" xfId="0" applyFont="1" applyFill="1" applyBorder="1" applyAlignment="1">
      <alignment horizontal="center" vertical="center" wrapText="1"/>
    </xf>
    <xf numFmtId="0" fontId="67" fillId="8" borderId="57" xfId="0" applyFont="1" applyFill="1" applyBorder="1" applyAlignment="1">
      <alignment horizontal="center" vertical="center" wrapText="1"/>
    </xf>
    <xf numFmtId="0" fontId="67" fillId="8" borderId="17" xfId="0" applyFont="1" applyFill="1" applyBorder="1" applyAlignment="1">
      <alignment horizontal="center" vertical="center" wrapText="1"/>
    </xf>
    <xf numFmtId="0" fontId="67" fillId="8" borderId="15" xfId="0" applyFont="1" applyFill="1" applyBorder="1" applyAlignment="1">
      <alignment horizontal="center" vertical="center" wrapText="1"/>
    </xf>
    <xf numFmtId="0" fontId="67" fillId="8" borderId="5" xfId="0" applyFont="1" applyFill="1" applyBorder="1" applyAlignment="1">
      <alignment horizontal="center" vertical="center" wrapText="1"/>
    </xf>
    <xf numFmtId="0" fontId="69" fillId="8" borderId="36" xfId="0" applyFont="1" applyFill="1" applyBorder="1" applyAlignment="1">
      <alignment horizontal="left" vertical="center" wrapText="1"/>
    </xf>
    <xf numFmtId="0" fontId="67" fillId="8" borderId="56" xfId="0" applyFont="1" applyFill="1" applyBorder="1" applyAlignment="1">
      <alignment horizontal="center" vertical="center" wrapText="1"/>
    </xf>
    <xf numFmtId="0" fontId="68" fillId="3" borderId="38" xfId="2" applyFont="1" applyFill="1" applyBorder="1" applyAlignment="1">
      <alignment horizontal="center" vertical="center" wrapText="1"/>
    </xf>
    <xf numFmtId="0" fontId="70" fillId="3" borderId="38" xfId="2" applyFont="1" applyFill="1" applyBorder="1" applyAlignment="1">
      <alignment horizontal="center" vertical="center" wrapText="1"/>
    </xf>
    <xf numFmtId="0" fontId="71" fillId="0" borderId="0" xfId="0" applyFont="1" applyAlignment="1">
      <alignment horizontal="center" vertical="top"/>
    </xf>
    <xf numFmtId="2" fontId="19" fillId="8" borderId="2" xfId="0" applyNumberFormat="1" applyFont="1" applyFill="1" applyBorder="1" applyAlignment="1">
      <alignment horizontal="center" vertical="center" wrapText="1"/>
    </xf>
    <xf numFmtId="1" fontId="19" fillId="8" borderId="2" xfId="0" applyNumberFormat="1" applyFont="1" applyFill="1" applyBorder="1" applyAlignment="1">
      <alignment horizontal="center" vertical="center" wrapText="1"/>
    </xf>
    <xf numFmtId="0" fontId="21" fillId="18" borderId="60"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21" fillId="18" borderId="54" xfId="0" applyFont="1" applyFill="1" applyBorder="1" applyAlignment="1">
      <alignment horizontal="center" vertical="center" wrapText="1"/>
    </xf>
    <xf numFmtId="0" fontId="21" fillId="19" borderId="73" xfId="0" applyFont="1" applyFill="1" applyBorder="1" applyAlignment="1">
      <alignment horizontal="center" vertical="center" wrapText="1"/>
    </xf>
    <xf numFmtId="0" fontId="21" fillId="20" borderId="60" xfId="0" applyFont="1" applyFill="1" applyBorder="1" applyAlignment="1">
      <alignment horizontal="center" vertical="center" wrapText="1"/>
    </xf>
    <xf numFmtId="0" fontId="21" fillId="20" borderId="11" xfId="0" applyFont="1" applyFill="1" applyBorder="1" applyAlignment="1">
      <alignment horizontal="center" vertical="center" wrapText="1"/>
    </xf>
    <xf numFmtId="0" fontId="21" fillId="20" borderId="54" xfId="0" applyFont="1" applyFill="1" applyBorder="1" applyAlignment="1">
      <alignment horizontal="center" vertical="center" wrapText="1"/>
    </xf>
    <xf numFmtId="0" fontId="21" fillId="20" borderId="59" xfId="0" applyFont="1" applyFill="1" applyBorder="1" applyAlignment="1">
      <alignment horizontal="center" vertical="center" wrapText="1"/>
    </xf>
    <xf numFmtId="0" fontId="21" fillId="19" borderId="59" xfId="0" applyFont="1" applyFill="1" applyBorder="1" applyAlignment="1">
      <alignment horizontal="center" vertical="center" wrapText="1"/>
    </xf>
    <xf numFmtId="0" fontId="21" fillId="19" borderId="35" xfId="0" applyFont="1" applyFill="1" applyBorder="1" applyAlignment="1">
      <alignment horizontal="center" vertical="center" wrapText="1"/>
    </xf>
    <xf numFmtId="0" fontId="21" fillId="18" borderId="35" xfId="0" applyFont="1" applyFill="1" applyBorder="1" applyAlignment="1">
      <alignment horizontal="center" vertical="center" wrapText="1"/>
    </xf>
    <xf numFmtId="0" fontId="21" fillId="19" borderId="39" xfId="0" applyFont="1" applyFill="1" applyBorder="1" applyAlignment="1">
      <alignment horizontal="center" vertical="center" wrapText="1"/>
    </xf>
    <xf numFmtId="0" fontId="21" fillId="19" borderId="22" xfId="0" applyFont="1" applyFill="1" applyBorder="1" applyAlignment="1">
      <alignment horizontal="center" vertical="center" wrapText="1"/>
    </xf>
    <xf numFmtId="0" fontId="21" fillId="19" borderId="36" xfId="0" applyFont="1" applyFill="1" applyBorder="1" applyAlignment="1">
      <alignment horizontal="center" vertical="center" wrapText="1"/>
    </xf>
    <xf numFmtId="0" fontId="21" fillId="19" borderId="9" xfId="0" applyFont="1" applyFill="1" applyBorder="1" applyAlignment="1">
      <alignment horizontal="center" vertical="center" wrapText="1"/>
    </xf>
    <xf numFmtId="0" fontId="21" fillId="19" borderId="67" xfId="0" applyFont="1" applyFill="1" applyBorder="1" applyAlignment="1">
      <alignment horizontal="center" vertical="center" wrapText="1"/>
    </xf>
    <xf numFmtId="0" fontId="1" fillId="6" borderId="35" xfId="0" applyFont="1" applyFill="1" applyBorder="1" applyAlignment="1">
      <alignment horizontal="left" vertical="center"/>
    </xf>
    <xf numFmtId="0" fontId="1" fillId="6" borderId="86" xfId="0" applyFont="1" applyFill="1" applyBorder="1" applyAlignment="1">
      <alignment horizontal="center" vertical="center"/>
    </xf>
    <xf numFmtId="0" fontId="1" fillId="6" borderId="86" xfId="0" applyFont="1" applyFill="1" applyBorder="1" applyAlignment="1">
      <alignment horizontal="center" vertical="center" wrapText="1"/>
    </xf>
    <xf numFmtId="0" fontId="1" fillId="6" borderId="1" xfId="0" applyFont="1" applyFill="1" applyBorder="1" applyAlignment="1">
      <alignment horizontal="left" vertical="center"/>
    </xf>
    <xf numFmtId="0" fontId="1" fillId="6" borderId="41" xfId="0" applyFont="1" applyFill="1" applyBorder="1" applyAlignment="1">
      <alignment horizontal="left" vertical="center"/>
    </xf>
    <xf numFmtId="0" fontId="1" fillId="6" borderId="78" xfId="0" applyFont="1" applyFill="1" applyBorder="1" applyAlignment="1">
      <alignment horizontal="left" vertical="center"/>
    </xf>
    <xf numFmtId="0" fontId="1" fillId="5" borderId="86" xfId="0" applyFont="1" applyFill="1" applyBorder="1" applyAlignment="1">
      <alignment horizontal="center" vertical="center" wrapText="1"/>
    </xf>
    <xf numFmtId="0" fontId="1" fillId="5" borderId="86" xfId="0" applyFont="1" applyFill="1" applyBorder="1" applyAlignment="1">
      <alignment horizontal="center" vertical="center"/>
    </xf>
    <xf numFmtId="0" fontId="72" fillId="4" borderId="35" xfId="0" applyFont="1" applyFill="1" applyBorder="1" applyAlignment="1">
      <alignment horizontal="center" vertical="center"/>
    </xf>
    <xf numFmtId="0" fontId="66" fillId="8" borderId="35" xfId="0" applyFont="1" applyFill="1" applyBorder="1" applyAlignment="1">
      <alignment horizontal="center" vertical="center"/>
    </xf>
    <xf numFmtId="0" fontId="66" fillId="4" borderId="35" xfId="0" applyFont="1" applyFill="1" applyBorder="1" applyAlignment="1">
      <alignment horizontal="center" vertical="center"/>
    </xf>
    <xf numFmtId="2" fontId="66" fillId="4" borderId="35" xfId="0" applyNumberFormat="1" applyFont="1" applyFill="1" applyBorder="1" applyAlignment="1">
      <alignment horizontal="center" vertical="center"/>
    </xf>
    <xf numFmtId="0" fontId="0" fillId="0" borderId="47" xfId="0" applyBorder="1" applyAlignment="1">
      <alignment horizontal="left" wrapText="1"/>
    </xf>
    <xf numFmtId="0" fontId="0" fillId="0" borderId="0" xfId="0"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0" fillId="0" borderId="49" xfId="0" applyBorder="1" applyAlignment="1">
      <alignment wrapText="1"/>
    </xf>
    <xf numFmtId="0" fontId="0" fillId="0" borderId="50" xfId="0" applyBorder="1" applyAlignment="1">
      <alignment wrapText="1"/>
    </xf>
    <xf numFmtId="0" fontId="0" fillId="0" borderId="51" xfId="0" applyBorder="1" applyAlignment="1">
      <alignment wrapText="1"/>
    </xf>
    <xf numFmtId="0" fontId="0" fillId="0" borderId="0" xfId="0" applyAlignment="1">
      <alignment horizontal="left"/>
    </xf>
    <xf numFmtId="0" fontId="58" fillId="0" borderId="47" xfId="0" applyFont="1" applyBorder="1" applyAlignment="1">
      <alignment horizontal="left" vertical="center" wrapText="1"/>
    </xf>
    <xf numFmtId="0" fontId="58" fillId="0" borderId="0" xfId="0" applyFont="1" applyAlignment="1">
      <alignment horizontal="left" vertical="center" wrapText="1"/>
    </xf>
    <xf numFmtId="0" fontId="58" fillId="0" borderId="48" xfId="0" applyFont="1" applyBorder="1" applyAlignment="1">
      <alignment horizontal="left" vertical="center" wrapText="1"/>
    </xf>
    <xf numFmtId="0" fontId="16" fillId="0" borderId="0" xfId="0" applyFont="1" applyAlignment="1">
      <alignment horizontal="center" vertical="top"/>
    </xf>
    <xf numFmtId="0" fontId="0" fillId="0" borderId="0" xfId="0" applyAlignment="1">
      <alignment horizontal="left" vertical="center" wrapText="1"/>
    </xf>
    <xf numFmtId="0" fontId="33" fillId="0" borderId="0" xfId="0" applyFont="1" applyAlignment="1">
      <alignment horizontal="left" vertical="top" wrapText="1"/>
    </xf>
    <xf numFmtId="0" fontId="34" fillId="0" borderId="21" xfId="5" applyBorder="1" applyAlignment="1">
      <alignment horizontal="left" vertical="top"/>
    </xf>
    <xf numFmtId="0" fontId="0" fillId="15" borderId="92" xfId="0" applyFill="1" applyBorder="1" applyAlignment="1">
      <alignment horizontal="center" vertical="center" textRotation="90" wrapText="1"/>
    </xf>
    <xf numFmtId="0" fontId="0" fillId="15" borderId="94" xfId="0" applyFill="1" applyBorder="1" applyAlignment="1">
      <alignment horizontal="center" vertical="center" textRotation="90" wrapText="1"/>
    </xf>
    <xf numFmtId="0" fontId="0" fillId="15" borderId="76" xfId="0" applyFill="1" applyBorder="1" applyAlignment="1">
      <alignment horizontal="center" vertical="center" textRotation="90" wrapText="1"/>
    </xf>
    <xf numFmtId="0" fontId="19" fillId="8" borderId="91" xfId="0" applyFont="1" applyFill="1" applyBorder="1" applyAlignment="1">
      <alignment horizontal="center" vertical="center" wrapText="1"/>
    </xf>
    <xf numFmtId="0" fontId="19" fillId="8" borderId="57" xfId="0" applyFont="1" applyFill="1" applyBorder="1" applyAlignment="1">
      <alignment horizontal="center" vertical="center" wrapText="1"/>
    </xf>
    <xf numFmtId="0" fontId="19" fillId="8" borderId="115" xfId="0" applyFont="1" applyFill="1" applyBorder="1" applyAlignment="1">
      <alignment horizontal="center" vertical="center" wrapText="1"/>
    </xf>
    <xf numFmtId="0" fontId="19" fillId="8" borderId="81" xfId="0" applyFont="1" applyFill="1" applyBorder="1" applyAlignment="1">
      <alignment horizontal="center" vertical="center" wrapText="1"/>
    </xf>
    <xf numFmtId="0" fontId="19" fillId="8" borderId="116" xfId="0" applyFont="1" applyFill="1" applyBorder="1" applyAlignment="1">
      <alignment horizontal="center" vertical="center" wrapText="1"/>
    </xf>
    <xf numFmtId="0" fontId="19" fillId="8" borderId="117" xfId="0" applyFont="1" applyFill="1" applyBorder="1" applyAlignment="1">
      <alignment horizontal="center" vertical="center" wrapText="1"/>
    </xf>
    <xf numFmtId="0" fontId="25" fillId="9" borderId="21" xfId="0" applyFont="1" applyFill="1" applyBorder="1" applyAlignment="1">
      <alignment horizontal="left" vertical="top" wrapText="1"/>
    </xf>
    <xf numFmtId="0" fontId="25" fillId="9" borderId="25" xfId="0" applyFont="1" applyFill="1" applyBorder="1" applyAlignment="1">
      <alignment horizontal="left" vertical="top" wrapText="1"/>
    </xf>
    <xf numFmtId="0" fontId="10" fillId="0" borderId="6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67" xfId="0" applyFont="1" applyBorder="1" applyAlignment="1">
      <alignment horizontal="center" vertical="center" wrapText="1"/>
    </xf>
    <xf numFmtId="0" fontId="10" fillId="2" borderId="6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44" fillId="0" borderId="40" xfId="0" applyFont="1" applyBorder="1" applyAlignment="1">
      <alignment horizontal="left" vertical="center"/>
    </xf>
    <xf numFmtId="0" fontId="44" fillId="0" borderId="63" xfId="0" applyFont="1" applyBorder="1" applyAlignment="1">
      <alignment horizontal="left" vertical="center"/>
    </xf>
    <xf numFmtId="0" fontId="44" fillId="0" borderId="64" xfId="0" applyFont="1" applyBorder="1" applyAlignment="1">
      <alignment horizontal="left" vertical="center"/>
    </xf>
    <xf numFmtId="0" fontId="24" fillId="9" borderId="14" xfId="0" applyFont="1" applyFill="1" applyBorder="1" applyAlignment="1">
      <alignment horizontal="left" vertical="center"/>
    </xf>
    <xf numFmtId="0" fontId="24" fillId="9" borderId="21" xfId="0" applyFont="1" applyFill="1" applyBorder="1" applyAlignment="1">
      <alignment horizontal="left" vertical="center"/>
    </xf>
    <xf numFmtId="0" fontId="39" fillId="0" borderId="0" xfId="0" applyFont="1" applyAlignment="1">
      <alignment horizontal="left" vertical="center" wrapText="1"/>
    </xf>
    <xf numFmtId="0" fontId="10" fillId="0" borderId="6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26" fillId="9" borderId="21" xfId="0" applyFont="1" applyFill="1" applyBorder="1" applyAlignment="1">
      <alignment horizontal="left" vertical="top" wrapText="1"/>
    </xf>
    <xf numFmtId="0" fontId="15" fillId="3" borderId="40" xfId="2" applyFont="1" applyFill="1" applyBorder="1" applyAlignment="1">
      <alignment horizontal="center" vertical="center" wrapText="1"/>
    </xf>
    <xf numFmtId="0" fontId="15" fillId="3" borderId="64" xfId="2" applyFont="1" applyFill="1" applyBorder="1" applyAlignment="1">
      <alignment horizontal="center" vertical="center" wrapText="1"/>
    </xf>
    <xf numFmtId="0" fontId="0" fillId="0" borderId="5" xfId="0" applyBorder="1" applyAlignment="1">
      <alignment horizontal="left"/>
    </xf>
    <xf numFmtId="0" fontId="0" fillId="0" borderId="5" xfId="0" applyBorder="1" applyAlignment="1">
      <alignment horizontal="left" vertical="top"/>
    </xf>
    <xf numFmtId="0" fontId="11" fillId="0" borderId="14" xfId="0" applyFont="1" applyBorder="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44" fillId="0" borderId="40" xfId="0" applyFont="1" applyBorder="1" applyAlignment="1">
      <alignment horizontal="left" vertical="center" wrapText="1"/>
    </xf>
    <xf numFmtId="0" fontId="44" fillId="0" borderId="63" xfId="0" applyFont="1" applyBorder="1" applyAlignment="1">
      <alignment horizontal="left" vertical="center" wrapText="1"/>
    </xf>
    <xf numFmtId="0" fontId="44" fillId="0" borderId="64" xfId="0" applyFont="1" applyBorder="1" applyAlignment="1">
      <alignment horizontal="left" vertical="center" wrapText="1"/>
    </xf>
  </cellXfs>
  <cellStyles count="10">
    <cellStyle name="Heading 1" xfId="2" builtinId="16"/>
    <cellStyle name="Heading 1 2" xfId="9" xr:uid="{818730F9-90D1-4529-9D40-73273B8A1BD1}"/>
    <cellStyle name="Hyperlink" xfId="5" builtinId="8"/>
    <cellStyle name="Normal" xfId="0" builtinId="0"/>
    <cellStyle name="Normal 2" xfId="3" xr:uid="{C1B67A3E-E237-4228-82E1-C39D1278E419}"/>
    <cellStyle name="Normal 2 2" xfId="7" xr:uid="{A10D591B-1D45-4623-973B-305F23087342}"/>
    <cellStyle name="Normal 3" xfId="8" xr:uid="{35A5264D-77A5-4041-A699-DF1D009876AE}"/>
    <cellStyle name="Normal 3 2 2" xfId="6" xr:uid="{B36A2AB3-E73E-40AC-BFBA-15F56F3DE1E6}"/>
    <cellStyle name="Normal 44" xfId="1" xr:uid="{99E07A40-B112-4528-A6AB-28EBA829EAD7}"/>
    <cellStyle name="Percent" xfId="4" builtinId="5"/>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moralee\Downloads\2023-05-17%20-%20DWMP%20-%20Output%20Document%20-%20CARB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to manually override"/>
      <sheetName val="Checking"/>
      <sheetName val="Capital Carbon"/>
      <sheetName val="Operational Carbon"/>
      <sheetName val="Master Whole-Life Carbon Table"/>
    </sheetNames>
    <sheetDataSet>
      <sheetData sheetId="0"/>
      <sheetData sheetId="1"/>
      <sheetData sheetId="2">
        <row r="3">
          <cell r="G3">
            <v>35723.369411908723</v>
          </cell>
          <cell r="H3">
            <v>35723.369411908723</v>
          </cell>
          <cell r="I3">
            <v>35723.369411908723</v>
          </cell>
          <cell r="J3">
            <v>35723.369411908723</v>
          </cell>
          <cell r="K3">
            <v>35723.369411908723</v>
          </cell>
          <cell r="M3">
            <v>16491.884151074624</v>
          </cell>
          <cell r="N3">
            <v>16491.884151074624</v>
          </cell>
          <cell r="O3">
            <v>16491.884151074624</v>
          </cell>
          <cell r="P3">
            <v>16491.884151074624</v>
          </cell>
          <cell r="Q3">
            <v>16491.884151074624</v>
          </cell>
          <cell r="S3">
            <v>61943.672649338187</v>
          </cell>
          <cell r="T3">
            <v>75330.723612993897</v>
          </cell>
          <cell r="U3">
            <v>20938.372682950361</v>
          </cell>
        </row>
      </sheetData>
      <sheetData sheetId="3">
        <row r="20">
          <cell r="M20">
            <v>4.7301269399999963</v>
          </cell>
          <cell r="N20">
            <v>4.0434956099999972</v>
          </cell>
          <cell r="O20">
            <v>3.7383261299999959</v>
          </cell>
          <cell r="P20">
            <v>3.1279871699999977</v>
          </cell>
          <cell r="Q20">
            <v>2.4413558400000004</v>
          </cell>
          <cell r="S20">
            <v>16.786501181999977</v>
          </cell>
          <cell r="T20">
            <v>22.669732799999984</v>
          </cell>
          <cell r="U20">
            <v>12.812758595999943</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Isabella Askew" id="{49785061-3758-46DA-868E-FD96E42E676B}" userId="S::Isabella.Askew@nwl.co.uk::72ac4b1f-ee46-4acc-9c30-b9a96b194603" providerId="AD"/>
  <person displayName="Moralee, Graham" id="{ECB98E44-AFD9-4AA3-97C4-C87FE0B64482}" userId="S::Graham.Moralee@stantec.com::486b0a0f-9c6d-4954-b590-f97841433733" providerId="AD"/>
  <person displayName="Richard Woodhouse" id="{4AA6E302-96C9-4B93-BD7C-6B9B70655F48}" userId="S::richard.woodhouse@nwl.co.uk::b1c6ab55-9ec7-4bea-b6bc-4278215cef6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2" dT="2023-05-09T09:29:15.96" personId="{ECB98E44-AFD9-4AA3-97C4-C87FE0B64482}" id="{FCD8BE68-D877-4E9D-90D1-291513309DA9}">
    <text>Typo?</text>
  </threadedComment>
  <threadedComment ref="J70" dT="2023-05-10T09:19:05.30" personId="{ECB98E44-AFD9-4AA3-97C4-C87FE0B64482}" id="{7EC89170-DE9B-4C7E-B6A8-CF2D87BBF4CD}">
    <text xml:space="preserve">849 identified as UIMP5 Enhancement candidates plus 6 identified as Base Expenditure candidates. </text>
  </threadedComment>
  <threadedComment ref="J71" dT="2023-05-10T09:30:29.91" personId="{ECB98E44-AFD9-4AA3-97C4-C87FE0B64482}" id="{7047D2B3-B8DA-45B3-8E3A-C0B9A890BDB6}">
    <text xml:space="preserve">Six storm overflows identified as requiring a screen as per the permit, but do not currently have a screen installed. Assumption that the assets will be screened through Base expenditure in AMP8. </text>
  </threadedComment>
  <threadedComment ref="O78" dT="2023-04-13T07:44:28.85" personId="{49785061-3758-46DA-868E-FD96E42E676B}" id="{AB572E58-1C46-411C-9363-E5CFD03FACBC}">
    <text>Need to include NIDP. Least Cost storm overflow used.</text>
  </threadedComment>
  <threadedComment ref="O78" dT="2023-05-16T09:08:02.78" personId="{4AA6E302-96C9-4B93-BD7C-6B9B70655F48}" id="{BF89BAE7-89CA-439D-A53F-DB2EF95AC3E2}" parentId="{AB572E58-1C46-411C-9363-E5CFD03FACBC}">
    <text>176 from NIDP now included</text>
  </threadedComment>
</ThreadedComments>
</file>

<file path=xl/threadedComments/threadedComment2.xml><?xml version="1.0" encoding="utf-8"?>
<ThreadedComments xmlns="http://schemas.microsoft.com/office/spreadsheetml/2018/threadedcomments" xmlns:x="http://schemas.openxmlformats.org/spreadsheetml/2006/main">
  <threadedComment ref="L24" dT="2023-05-17T13:53:21.42" personId="{ECB98E44-AFD9-4AA3-97C4-C87FE0B64482}" id="{D8148E94-AEFA-4261-8905-6FE7FFC02DAA}">
    <text>Doesn't include LTDS.</text>
  </threadedComment>
  <threadedComment ref="L25" dT="2023-05-17T13:53:06.34" personId="{ECB98E44-AFD9-4AA3-97C4-C87FE0B64482}" id="{758680F0-E161-4DCA-A04E-5673D155A7BD}">
    <text xml:space="preserve">Leave blank or minimum of 1? </text>
  </threadedComment>
  <threadedComment ref="F104" dT="2023-05-12T10:37:27.95" personId="{ECB98E44-AFD9-4AA3-97C4-C87FE0B64482}" id="{B8F1A3A5-7CDB-44FD-AA13-965F6B2D6095}">
    <text>1567 minus 11 duplicates minus Burniston Lane SPS CSO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fwat.gov.uk/wp-content/uploads/2022/04/PR24-and-beyond-Final-guidance-on-long-term-delivery-strategies_Pr24.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6180-7AF1-4BAC-8465-E84BDA02F3FD}">
  <sheetPr>
    <tabColor rgb="FF7030A0"/>
  </sheetPr>
  <dimension ref="B1:F39"/>
  <sheetViews>
    <sheetView showGridLines="0" zoomScale="80" zoomScaleNormal="80" workbookViewId="0">
      <selection activeCell="C31" sqref="C31"/>
    </sheetView>
  </sheetViews>
  <sheetFormatPr defaultRowHeight="14" x14ac:dyDescent="0.3"/>
  <cols>
    <col min="1" max="1" width="1.58203125" customWidth="1"/>
    <col min="2" max="2" width="7.5" customWidth="1"/>
    <col min="3" max="3" width="28.83203125" customWidth="1"/>
    <col min="4" max="4" width="183.58203125" customWidth="1"/>
  </cols>
  <sheetData>
    <row r="1" spans="2:4" ht="6" customHeight="1" x14ac:dyDescent="0.3"/>
    <row r="2" spans="2:4" ht="18" x14ac:dyDescent="0.4">
      <c r="B2" s="284" t="s">
        <v>0</v>
      </c>
      <c r="C2" s="35"/>
      <c r="D2" s="36"/>
    </row>
    <row r="3" spans="2:4" ht="6" customHeight="1" x14ac:dyDescent="0.3">
      <c r="B3" s="289"/>
      <c r="C3" s="290"/>
      <c r="D3" s="291"/>
    </row>
    <row r="4" spans="2:4" ht="67.75" customHeight="1" x14ac:dyDescent="0.3">
      <c r="B4" s="553" t="s">
        <v>1</v>
      </c>
      <c r="C4" s="554"/>
      <c r="D4" s="555"/>
    </row>
    <row r="5" spans="2:4" x14ac:dyDescent="0.3">
      <c r="B5" s="37"/>
      <c r="C5" t="s">
        <v>2</v>
      </c>
      <c r="D5" s="38"/>
    </row>
    <row r="6" spans="2:4" x14ac:dyDescent="0.3">
      <c r="B6" s="39"/>
      <c r="C6" s="292" t="s">
        <v>3</v>
      </c>
      <c r="D6" s="38"/>
    </row>
    <row r="7" spans="2:4" x14ac:dyDescent="0.3">
      <c r="B7" s="39"/>
      <c r="C7" s="40" t="s">
        <v>4</v>
      </c>
      <c r="D7" s="38"/>
    </row>
    <row r="8" spans="2:4" x14ac:dyDescent="0.3">
      <c r="B8" s="543" t="s">
        <v>5</v>
      </c>
      <c r="C8" s="544"/>
      <c r="D8" s="545"/>
    </row>
    <row r="9" spans="2:4" x14ac:dyDescent="0.3">
      <c r="B9" s="546"/>
      <c r="C9" s="547"/>
      <c r="D9" s="548"/>
    </row>
    <row r="10" spans="2:4" x14ac:dyDescent="0.3">
      <c r="C10" s="16"/>
    </row>
    <row r="11" spans="2:4" x14ac:dyDescent="0.3">
      <c r="B11" s="64" t="s">
        <v>6</v>
      </c>
      <c r="C11" s="35"/>
      <c r="D11" s="36"/>
    </row>
    <row r="12" spans="2:4" x14ac:dyDescent="0.3">
      <c r="B12" s="37" t="s">
        <v>7</v>
      </c>
      <c r="D12" s="38"/>
    </row>
    <row r="13" spans="2:4" x14ac:dyDescent="0.3">
      <c r="B13" s="37"/>
      <c r="C13" s="40" t="s">
        <v>8</v>
      </c>
      <c r="D13" s="38"/>
    </row>
    <row r="14" spans="2:4" x14ac:dyDescent="0.3">
      <c r="B14" s="37"/>
      <c r="C14" s="40" t="s">
        <v>9</v>
      </c>
      <c r="D14" s="38"/>
    </row>
    <row r="15" spans="2:4" ht="31.5" customHeight="1" thickBot="1" x14ac:dyDescent="0.35">
      <c r="B15" s="549" t="s">
        <v>10</v>
      </c>
      <c r="C15" s="550"/>
      <c r="D15" s="551"/>
    </row>
    <row r="16" spans="2:4" ht="14.25" customHeight="1" thickBot="1" x14ac:dyDescent="0.4">
      <c r="B16" s="44"/>
      <c r="C16" s="6"/>
      <c r="D16" s="20"/>
    </row>
    <row r="17" spans="2:6" ht="19.5" customHeight="1" x14ac:dyDescent="0.3">
      <c r="B17" s="256" t="s">
        <v>11</v>
      </c>
      <c r="C17" s="17"/>
      <c r="D17" s="18"/>
    </row>
    <row r="18" spans="2:6" ht="17.5" customHeight="1" x14ac:dyDescent="0.3">
      <c r="B18" s="21" t="s">
        <v>7</v>
      </c>
      <c r="D18" s="22"/>
    </row>
    <row r="19" spans="2:6" ht="17.5" customHeight="1" x14ac:dyDescent="0.3">
      <c r="B19" s="21"/>
      <c r="C19" s="29" t="s">
        <v>12</v>
      </c>
      <c r="D19" s="22"/>
    </row>
    <row r="20" spans="2:6" ht="17.5" customHeight="1" x14ac:dyDescent="0.3">
      <c r="B20" s="21"/>
      <c r="C20" s="29" t="s">
        <v>13</v>
      </c>
      <c r="D20" s="22"/>
    </row>
    <row r="21" spans="2:6" ht="17.5" customHeight="1" thickBot="1" x14ac:dyDescent="0.35">
      <c r="B21" s="245" t="s">
        <v>14</v>
      </c>
      <c r="C21" s="19"/>
      <c r="D21" s="257"/>
    </row>
    <row r="22" spans="2:6" ht="14.5" thickBot="1" x14ac:dyDescent="0.35"/>
    <row r="23" spans="2:6" ht="19.5" customHeight="1" x14ac:dyDescent="0.3">
      <c r="B23" s="64" t="s">
        <v>15</v>
      </c>
      <c r="C23" s="35"/>
      <c r="D23" s="36"/>
    </row>
    <row r="24" spans="2:6" ht="19.5" customHeight="1" x14ac:dyDescent="0.3">
      <c r="B24" s="37" t="s">
        <v>16</v>
      </c>
      <c r="D24" s="38"/>
    </row>
    <row r="25" spans="2:6" ht="19.5" customHeight="1" x14ac:dyDescent="0.3">
      <c r="B25" s="37"/>
      <c r="C25" s="29" t="s">
        <v>17</v>
      </c>
      <c r="D25" s="38"/>
    </row>
    <row r="26" spans="2:6" ht="19.5" customHeight="1" x14ac:dyDescent="0.3">
      <c r="B26" s="37" t="s">
        <v>18</v>
      </c>
      <c r="D26" s="65"/>
    </row>
    <row r="27" spans="2:6" ht="45.65" customHeight="1" thickBot="1" x14ac:dyDescent="0.35">
      <c r="B27" s="546" t="s">
        <v>19</v>
      </c>
      <c r="C27" s="547"/>
      <c r="D27" s="548"/>
    </row>
    <row r="28" spans="2:6" ht="15" customHeight="1" x14ac:dyDescent="0.3"/>
    <row r="29" spans="2:6" ht="18" customHeight="1" x14ac:dyDescent="0.3">
      <c r="B29" t="s">
        <v>20</v>
      </c>
    </row>
    <row r="30" spans="2:6" ht="14.5" x14ac:dyDescent="0.3">
      <c r="B30" s="193"/>
      <c r="C30" t="s">
        <v>21</v>
      </c>
    </row>
    <row r="31" spans="2:6" ht="15.75" customHeight="1" x14ac:dyDescent="0.3">
      <c r="B31" s="192"/>
      <c r="C31" s="1" t="s">
        <v>22</v>
      </c>
      <c r="D31" s="1"/>
      <c r="E31" s="1"/>
      <c r="F31" s="1"/>
    </row>
    <row r="32" spans="2:6" ht="14.5" x14ac:dyDescent="0.3">
      <c r="B32" s="162"/>
      <c r="C32" s="552" t="s">
        <v>23</v>
      </c>
      <c r="D32" s="552"/>
      <c r="E32" s="552"/>
      <c r="F32" s="552"/>
    </row>
    <row r="33" spans="2:4" ht="14.5" thickBot="1" x14ac:dyDescent="0.35"/>
    <row r="34" spans="2:4" s="285" customFormat="1" ht="18" x14ac:dyDescent="0.4">
      <c r="B34" s="284" t="s">
        <v>24</v>
      </c>
      <c r="C34" s="284"/>
      <c r="D34" s="284" t="s">
        <v>25</v>
      </c>
    </row>
    <row r="35" spans="2:4" x14ac:dyDescent="0.3">
      <c r="B35" s="286" t="s">
        <v>26</v>
      </c>
      <c r="C35" s="286" t="s">
        <v>27</v>
      </c>
      <c r="D35" s="286" t="s">
        <v>28</v>
      </c>
    </row>
    <row r="36" spans="2:4" ht="112" x14ac:dyDescent="0.3">
      <c r="B36" s="286" t="s">
        <v>29</v>
      </c>
      <c r="C36" s="293" t="s">
        <v>30</v>
      </c>
      <c r="D36" s="287" t="s">
        <v>31</v>
      </c>
    </row>
    <row r="37" spans="2:4" ht="42" x14ac:dyDescent="0.3">
      <c r="B37" s="286" t="s">
        <v>32</v>
      </c>
      <c r="C37" s="293" t="s">
        <v>30</v>
      </c>
      <c r="D37" s="287" t="s">
        <v>33</v>
      </c>
    </row>
    <row r="38" spans="2:4" x14ac:dyDescent="0.3">
      <c r="B38" s="286"/>
      <c r="C38" s="286"/>
      <c r="D38" s="286"/>
    </row>
    <row r="39" spans="2:4" x14ac:dyDescent="0.3">
      <c r="B39" s="286"/>
      <c r="C39" s="286"/>
      <c r="D39" s="286"/>
    </row>
  </sheetData>
  <mergeCells count="5">
    <mergeCell ref="B8:D9"/>
    <mergeCell ref="B15:D15"/>
    <mergeCell ref="C32:F32"/>
    <mergeCell ref="B27:D27"/>
    <mergeCell ref="B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E4CE-8283-48AD-AD78-09A00C3C6DDE}">
  <sheetPr>
    <tabColor rgb="FF00B0F0"/>
  </sheetPr>
  <dimension ref="A1:J22"/>
  <sheetViews>
    <sheetView showGridLines="0" topLeftCell="A2" zoomScale="80" zoomScaleNormal="80" workbookViewId="0">
      <selection activeCell="C18" sqref="C18"/>
    </sheetView>
  </sheetViews>
  <sheetFormatPr defaultColWidth="23.08203125" defaultRowHeight="14" x14ac:dyDescent="0.3"/>
  <cols>
    <col min="1" max="1" width="14" customWidth="1"/>
    <col min="2" max="2" width="18.83203125" style="61" customWidth="1"/>
    <col min="3" max="3" width="76" customWidth="1"/>
    <col min="4" max="4" width="5.58203125" customWidth="1"/>
    <col min="5" max="5" width="32.83203125" customWidth="1"/>
    <col min="6" max="6" width="8.83203125" customWidth="1"/>
    <col min="7" max="7" width="5.58203125" customWidth="1"/>
    <col min="8" max="8" width="21.08203125" customWidth="1"/>
    <col min="9" max="9" width="72.33203125" customWidth="1"/>
  </cols>
  <sheetData>
    <row r="1" spans="1:10" ht="18.5" x14ac:dyDescent="0.3">
      <c r="A1" s="556" t="s">
        <v>34</v>
      </c>
      <c r="B1" s="556"/>
      <c r="C1" s="556"/>
      <c r="E1" s="212" t="s">
        <v>35</v>
      </c>
      <c r="H1" s="556" t="s">
        <v>36</v>
      </c>
      <c r="I1" s="556"/>
    </row>
    <row r="2" spans="1:10" ht="50.25" customHeight="1" x14ac:dyDescent="0.3">
      <c r="A2" s="212"/>
      <c r="B2" s="212"/>
      <c r="C2" s="212"/>
      <c r="E2" s="43" t="s">
        <v>37</v>
      </c>
      <c r="F2" s="43"/>
      <c r="H2" s="557" t="s">
        <v>38</v>
      </c>
      <c r="I2" s="557"/>
    </row>
    <row r="3" spans="1:10" ht="24.75" customHeight="1" thickBot="1" x14ac:dyDescent="0.35">
      <c r="A3" s="15"/>
      <c r="G3" s="54"/>
      <c r="H3" s="559" t="s">
        <v>39</v>
      </c>
      <c r="I3" s="559"/>
    </row>
    <row r="4" spans="1:10" ht="28.5" thickBot="1" x14ac:dyDescent="0.35">
      <c r="A4" s="59" t="s">
        <v>40</v>
      </c>
      <c r="B4" s="62" t="s">
        <v>41</v>
      </c>
      <c r="C4" s="60" t="s">
        <v>42</v>
      </c>
      <c r="H4" s="238" t="s">
        <v>43</v>
      </c>
      <c r="I4" s="239" t="s">
        <v>42</v>
      </c>
    </row>
    <row r="5" spans="1:10" ht="211.5" customHeight="1" x14ac:dyDescent="0.3">
      <c r="A5" s="262" t="s">
        <v>44</v>
      </c>
      <c r="B5" s="63" t="s">
        <v>45</v>
      </c>
      <c r="C5" s="263" t="s">
        <v>46</v>
      </c>
      <c r="D5" s="30"/>
      <c r="E5" s="558"/>
      <c r="F5" s="558"/>
      <c r="G5" s="67"/>
      <c r="H5" s="240" t="s">
        <v>47</v>
      </c>
      <c r="I5" s="246" t="s">
        <v>48</v>
      </c>
    </row>
    <row r="6" spans="1:10" ht="227.25" customHeight="1" thickBot="1" x14ac:dyDescent="0.35">
      <c r="A6" s="262" t="s">
        <v>44</v>
      </c>
      <c r="B6" s="63" t="s">
        <v>49</v>
      </c>
      <c r="C6" s="263" t="s">
        <v>50</v>
      </c>
      <c r="D6" s="30"/>
      <c r="H6" s="69" t="s">
        <v>51</v>
      </c>
      <c r="I6" s="247" t="s">
        <v>52</v>
      </c>
    </row>
    <row r="7" spans="1:10" ht="140.25" customHeight="1" x14ac:dyDescent="0.3">
      <c r="A7" s="262" t="s">
        <v>44</v>
      </c>
      <c r="B7" s="63" t="s">
        <v>53</v>
      </c>
      <c r="C7" s="263" t="s">
        <v>54</v>
      </c>
    </row>
    <row r="8" spans="1:10" ht="54.75" customHeight="1" x14ac:dyDescent="0.3">
      <c r="A8" s="262" t="s">
        <v>44</v>
      </c>
      <c r="B8" s="63" t="s">
        <v>55</v>
      </c>
      <c r="C8" s="263" t="s">
        <v>56</v>
      </c>
    </row>
    <row r="9" spans="1:10" ht="217.5" customHeight="1" x14ac:dyDescent="0.3">
      <c r="A9" s="262" t="s">
        <v>44</v>
      </c>
      <c r="B9" s="63" t="s">
        <v>44</v>
      </c>
      <c r="C9" s="263" t="s">
        <v>57</v>
      </c>
    </row>
    <row r="10" spans="1:10" ht="126" x14ac:dyDescent="0.3">
      <c r="A10" s="262">
        <v>1</v>
      </c>
      <c r="B10" s="63" t="s">
        <v>58</v>
      </c>
      <c r="C10" s="264" t="s">
        <v>59</v>
      </c>
    </row>
    <row r="11" spans="1:10" ht="183.75" customHeight="1" x14ac:dyDescent="0.3">
      <c r="A11" s="262">
        <v>2</v>
      </c>
      <c r="B11" s="63" t="s">
        <v>60</v>
      </c>
      <c r="C11" s="264" t="s">
        <v>61</v>
      </c>
      <c r="D11" s="30"/>
      <c r="J11" s="68"/>
    </row>
    <row r="12" spans="1:10" ht="155.25" customHeight="1" x14ac:dyDescent="0.3">
      <c r="A12" s="262">
        <v>3</v>
      </c>
      <c r="B12" s="63" t="s">
        <v>62</v>
      </c>
      <c r="C12" s="264" t="s">
        <v>63</v>
      </c>
    </row>
    <row r="13" spans="1:10" ht="60.75" customHeight="1" x14ac:dyDescent="0.3">
      <c r="A13" s="262">
        <v>4</v>
      </c>
      <c r="B13" s="63" t="s">
        <v>64</v>
      </c>
      <c r="C13" s="264" t="s">
        <v>65</v>
      </c>
      <c r="D13" s="30"/>
    </row>
    <row r="14" spans="1:10" ht="60.75" customHeight="1" x14ac:dyDescent="0.3">
      <c r="A14" s="262">
        <v>5</v>
      </c>
      <c r="B14" s="63" t="s">
        <v>66</v>
      </c>
      <c r="C14" s="264" t="s">
        <v>65</v>
      </c>
    </row>
    <row r="15" spans="1:10" ht="60.75" customHeight="1" x14ac:dyDescent="0.3">
      <c r="A15" s="262">
        <v>6</v>
      </c>
      <c r="B15" s="63" t="s">
        <v>67</v>
      </c>
      <c r="C15" s="264" t="s">
        <v>65</v>
      </c>
    </row>
    <row r="16" spans="1:10" ht="60.75" customHeight="1" x14ac:dyDescent="0.3">
      <c r="A16" s="262">
        <v>7</v>
      </c>
      <c r="B16" s="63" t="s">
        <v>68</v>
      </c>
      <c r="C16" s="264" t="s">
        <v>65</v>
      </c>
    </row>
    <row r="17" spans="1:3" ht="91.5" customHeight="1" x14ac:dyDescent="0.3">
      <c r="A17" s="262">
        <v>8</v>
      </c>
      <c r="B17" s="63" t="s">
        <v>69</v>
      </c>
      <c r="C17" s="264" t="s">
        <v>70</v>
      </c>
    </row>
    <row r="18" spans="1:3" ht="263.25" customHeight="1" x14ac:dyDescent="0.3">
      <c r="A18" s="262">
        <v>9</v>
      </c>
      <c r="B18" s="63" t="s">
        <v>71</v>
      </c>
      <c r="C18" s="264" t="s">
        <v>72</v>
      </c>
    </row>
    <row r="19" spans="1:3" ht="188.15" customHeight="1" x14ac:dyDescent="0.3">
      <c r="A19" s="262">
        <v>10</v>
      </c>
      <c r="B19" s="63" t="s">
        <v>73</v>
      </c>
      <c r="C19" s="263" t="s">
        <v>74</v>
      </c>
    </row>
    <row r="20" spans="1:3" ht="30" customHeight="1" x14ac:dyDescent="0.3">
      <c r="A20" s="265" t="s">
        <v>75</v>
      </c>
      <c r="B20" s="63" t="s">
        <v>76</v>
      </c>
      <c r="C20" s="263" t="s">
        <v>77</v>
      </c>
    </row>
    <row r="22" spans="1:3" x14ac:dyDescent="0.3">
      <c r="C22" s="58"/>
    </row>
  </sheetData>
  <mergeCells count="5">
    <mergeCell ref="H1:I1"/>
    <mergeCell ref="A1:C1"/>
    <mergeCell ref="H2:I2"/>
    <mergeCell ref="E5:F5"/>
    <mergeCell ref="H3:I3"/>
  </mergeCells>
  <hyperlinks>
    <hyperlink ref="H3" r:id="rId1" display="https://www.ofwat.gov.uk/wp-content/uploads/2022/04/PR24-and-beyond-Final-guidance-on-long-term-delivery-strategies_Pr24.pdf" xr:uid="{23AEF1E5-EE04-4053-B4A5-7C2FFE1AEC6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8CF9-0AAC-4273-943C-ECF5BD42B16A}">
  <sheetPr>
    <tabColor theme="7"/>
    <pageSetUpPr fitToPage="1"/>
  </sheetPr>
  <dimension ref="A1:AB108"/>
  <sheetViews>
    <sheetView showGridLines="0" topLeftCell="E1" zoomScale="80" zoomScaleNormal="80" workbookViewId="0">
      <pane ySplit="16" topLeftCell="A68" activePane="bottomLeft" state="frozen"/>
      <selection activeCell="A16" sqref="A16"/>
      <selection pane="bottomLeft" activeCell="W87" sqref="W87"/>
    </sheetView>
  </sheetViews>
  <sheetFormatPr defaultRowHeight="14" x14ac:dyDescent="0.3"/>
  <cols>
    <col min="1" max="1" width="4.08203125" customWidth="1"/>
    <col min="2" max="2" width="7.5" style="9" customWidth="1"/>
    <col min="3" max="3" width="69.58203125" customWidth="1"/>
    <col min="4" max="4" width="30" customWidth="1"/>
    <col min="5" max="5" width="8.58203125" style="9" customWidth="1"/>
    <col min="6" max="6" width="25.58203125" style="314" hidden="1" customWidth="1"/>
    <col min="7" max="9" width="25.58203125" style="9" hidden="1" customWidth="1"/>
    <col min="10" max="10" width="8.58203125" style="9" customWidth="1"/>
    <col min="11" max="25" width="10.5" customWidth="1"/>
    <col min="26" max="26" width="11.58203125" customWidth="1"/>
    <col min="27" max="27" width="81.5" style="30" customWidth="1"/>
    <col min="28" max="28" width="64.83203125" style="30" customWidth="1"/>
  </cols>
  <sheetData>
    <row r="1" spans="1:28" ht="14.5" hidden="1" x14ac:dyDescent="0.3">
      <c r="L1" s="8"/>
    </row>
    <row r="2" spans="1:28" ht="18.5" hidden="1" x14ac:dyDescent="0.3">
      <c r="B2" s="15" t="s">
        <v>78</v>
      </c>
      <c r="D2" s="389"/>
      <c r="L2" s="8"/>
      <c r="R2" s="203"/>
      <c r="S2" s="307" t="s">
        <v>21</v>
      </c>
      <c r="T2" s="307"/>
      <c r="U2" s="307"/>
      <c r="V2" s="307"/>
      <c r="W2" s="307"/>
    </row>
    <row r="3" spans="1:28" s="10" customFormat="1" ht="14.5" hidden="1" x14ac:dyDescent="0.3">
      <c r="B3" s="66" t="s">
        <v>79</v>
      </c>
      <c r="D3" s="14"/>
      <c r="E3" s="11"/>
      <c r="F3" s="315"/>
      <c r="G3" s="11"/>
      <c r="H3" s="11"/>
      <c r="I3" s="11"/>
      <c r="J3" s="11"/>
      <c r="L3" s="8"/>
      <c r="O3"/>
      <c r="P3"/>
      <c r="Q3"/>
      <c r="R3" s="192"/>
      <c r="S3" s="308" t="s">
        <v>22</v>
      </c>
      <c r="T3" s="308"/>
      <c r="U3" s="308"/>
      <c r="V3" s="308"/>
      <c r="W3" s="308"/>
      <c r="AA3" s="43"/>
      <c r="AB3" s="43"/>
    </row>
    <row r="4" spans="1:28" s="10" customFormat="1" ht="14.5" hidden="1" x14ac:dyDescent="0.3">
      <c r="B4" s="53" t="s">
        <v>80</v>
      </c>
      <c r="C4" s="53"/>
      <c r="D4" s="53"/>
      <c r="E4" s="53"/>
      <c r="F4" s="316"/>
      <c r="G4" s="53"/>
      <c r="H4" s="53"/>
      <c r="I4" s="53"/>
      <c r="J4" s="53"/>
      <c r="L4" s="8"/>
      <c r="Q4"/>
      <c r="R4" s="162"/>
      <c r="S4" s="307" t="s">
        <v>23</v>
      </c>
      <c r="T4" s="307"/>
      <c r="U4" s="307"/>
      <c r="V4" s="307"/>
      <c r="W4" s="307"/>
      <c r="AA4" s="43"/>
      <c r="AB4" s="43"/>
    </row>
    <row r="5" spans="1:28" s="10" customFormat="1" ht="14.5" hidden="1" x14ac:dyDescent="0.3">
      <c r="B5" s="53" t="s">
        <v>81</v>
      </c>
      <c r="C5" s="53"/>
      <c r="D5" s="53"/>
      <c r="E5" s="53"/>
      <c r="F5" s="316"/>
      <c r="G5" s="53"/>
      <c r="H5" s="53"/>
      <c r="I5" s="53"/>
      <c r="J5" s="53"/>
      <c r="L5" s="8"/>
      <c r="AA5" s="43"/>
      <c r="AB5" s="43"/>
    </row>
    <row r="6" spans="1:28" s="10" customFormat="1" ht="14.5" hidden="1" x14ac:dyDescent="0.3">
      <c r="B6" s="53" t="s">
        <v>82</v>
      </c>
      <c r="C6" s="53"/>
      <c r="D6" s="53"/>
      <c r="E6" s="53"/>
      <c r="F6" s="316"/>
      <c r="G6" s="53"/>
      <c r="H6" s="53"/>
      <c r="I6" s="53"/>
      <c r="J6" s="53"/>
      <c r="L6" s="8"/>
      <c r="AA6" s="43"/>
      <c r="AB6" s="43"/>
    </row>
    <row r="7" spans="1:28" s="10" customFormat="1" ht="14.5" hidden="1" x14ac:dyDescent="0.3">
      <c r="B7" s="50" t="s">
        <v>83</v>
      </c>
      <c r="C7" s="55"/>
      <c r="D7" s="55"/>
      <c r="E7" s="55"/>
      <c r="F7" s="55"/>
      <c r="G7" s="55"/>
      <c r="H7" s="55"/>
      <c r="I7" s="55"/>
      <c r="J7" s="55"/>
      <c r="L7" s="8"/>
      <c r="AA7" s="43"/>
      <c r="AB7" s="43"/>
    </row>
    <row r="8" spans="1:28" s="10" customFormat="1" ht="15" hidden="1" thickBot="1" x14ac:dyDescent="0.35">
      <c r="B8" s="50"/>
      <c r="C8" s="55"/>
      <c r="D8" s="55"/>
      <c r="E8" s="55"/>
      <c r="F8" s="55"/>
      <c r="G8" s="55"/>
      <c r="H8" s="55"/>
      <c r="I8" s="55"/>
      <c r="J8" s="55"/>
      <c r="L8" s="8"/>
      <c r="AA8" s="43"/>
      <c r="AB8" s="43"/>
    </row>
    <row r="9" spans="1:28" ht="18.5" hidden="1" x14ac:dyDescent="0.35">
      <c r="B9" s="114"/>
      <c r="C9" s="104" t="s">
        <v>84</v>
      </c>
      <c r="D9" s="105"/>
      <c r="E9" s="105"/>
      <c r="F9" s="317"/>
      <c r="G9" s="105"/>
      <c r="H9" s="105"/>
      <c r="I9" s="105"/>
      <c r="J9" s="105"/>
      <c r="K9" s="105"/>
      <c r="L9" s="105"/>
      <c r="M9" s="105"/>
      <c r="N9" s="105"/>
      <c r="O9" s="105"/>
      <c r="P9" s="105"/>
      <c r="Q9" s="105"/>
      <c r="R9" s="105"/>
      <c r="S9" s="105"/>
      <c r="T9" s="105"/>
      <c r="U9" s="115"/>
      <c r="V9" s="105"/>
      <c r="W9" s="105"/>
      <c r="X9" s="105"/>
      <c r="Y9" s="105"/>
      <c r="Z9" s="119"/>
      <c r="AA9"/>
    </row>
    <row r="10" spans="1:28" ht="14.5" hidden="1" thickBot="1" x14ac:dyDescent="0.35">
      <c r="B10" s="108"/>
      <c r="C10" s="158" t="s">
        <v>85</v>
      </c>
      <c r="D10" s="158"/>
      <c r="E10" s="158"/>
      <c r="F10" s="158"/>
      <c r="G10" s="158"/>
      <c r="H10" s="158"/>
      <c r="I10" s="158"/>
      <c r="J10" s="158"/>
      <c r="K10" s="158"/>
      <c r="L10" s="158"/>
      <c r="M10" s="158"/>
      <c r="N10" s="158"/>
      <c r="O10" s="158"/>
      <c r="P10" s="158"/>
      <c r="Q10" s="158"/>
      <c r="R10" s="158"/>
      <c r="S10" s="158"/>
      <c r="T10" s="158"/>
      <c r="U10" s="158"/>
      <c r="V10" s="158"/>
      <c r="W10" s="158"/>
      <c r="X10" s="158"/>
      <c r="Y10" s="158"/>
      <c r="Z10" s="159"/>
      <c r="AA10"/>
    </row>
    <row r="11" spans="1:28" s="1" customFormat="1" ht="16" hidden="1" thickBot="1" x14ac:dyDescent="0.35">
      <c r="A11" s="113"/>
      <c r="B11" s="113"/>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B11" s="42"/>
    </row>
    <row r="12" spans="1:28" s="1" customFormat="1" ht="16" hidden="1" thickBot="1" x14ac:dyDescent="0.35">
      <c r="A12" s="113"/>
      <c r="B12" s="310" t="s">
        <v>86</v>
      </c>
      <c r="C12" s="311"/>
      <c r="D12" s="311"/>
      <c r="E12" s="311"/>
      <c r="F12" s="318"/>
      <c r="G12" s="311"/>
      <c r="H12" s="311"/>
      <c r="I12" s="311"/>
      <c r="J12" s="311"/>
      <c r="K12" s="311"/>
      <c r="L12" s="311"/>
      <c r="M12" s="311"/>
      <c r="N12" s="311"/>
      <c r="O12" s="311"/>
      <c r="P12" s="311"/>
      <c r="Q12" s="311"/>
      <c r="R12" s="311"/>
      <c r="S12" s="311"/>
      <c r="T12" s="311"/>
      <c r="U12" s="311"/>
      <c r="V12" s="311"/>
      <c r="W12" s="311"/>
      <c r="X12" s="311"/>
      <c r="Y12" s="311"/>
      <c r="Z12" s="312"/>
      <c r="AB12" s="42"/>
    </row>
    <row r="13" spans="1:28" s="1" customFormat="1" ht="15.5" hidden="1" x14ac:dyDescent="0.3">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B13" s="42"/>
    </row>
    <row r="14" spans="1:28" ht="14.5" hidden="1" thickBot="1" x14ac:dyDescent="0.35">
      <c r="K14" s="9"/>
      <c r="L14" s="9"/>
      <c r="M14" s="9"/>
      <c r="N14" s="9"/>
      <c r="O14" s="9"/>
      <c r="P14" s="9"/>
      <c r="Q14" s="9"/>
      <c r="R14" s="9"/>
      <c r="S14" s="9"/>
      <c r="T14" s="9"/>
      <c r="U14" s="9"/>
      <c r="V14" s="9"/>
      <c r="W14" s="9"/>
      <c r="X14" s="9"/>
      <c r="Y14" s="9"/>
      <c r="Z14" s="9"/>
    </row>
    <row r="15" spans="1:28" ht="15" thickBot="1" x14ac:dyDescent="0.35">
      <c r="J15" s="26" t="s">
        <v>87</v>
      </c>
      <c r="K15" s="309" t="s">
        <v>88</v>
      </c>
      <c r="L15" s="309"/>
      <c r="M15" s="309"/>
      <c r="N15" s="309"/>
      <c r="O15" s="309"/>
      <c r="P15" s="309"/>
      <c r="Q15" s="309" t="s">
        <v>89</v>
      </c>
      <c r="R15" s="309"/>
      <c r="S15" s="309"/>
      <c r="T15" s="309"/>
      <c r="U15" s="309"/>
      <c r="V15" s="313"/>
      <c r="W15" s="26" t="s">
        <v>90</v>
      </c>
      <c r="X15" s="168" t="s">
        <v>91</v>
      </c>
      <c r="Y15" s="168" t="s">
        <v>92</v>
      </c>
      <c r="Z15" s="9"/>
    </row>
    <row r="16" spans="1:28" ht="39.5" thickBot="1" x14ac:dyDescent="0.35">
      <c r="C16" s="251" t="s">
        <v>41</v>
      </c>
      <c r="D16" s="93" t="s">
        <v>93</v>
      </c>
      <c r="E16" s="93" t="s">
        <v>94</v>
      </c>
      <c r="F16" s="93" t="s">
        <v>95</v>
      </c>
      <c r="G16" s="93" t="s">
        <v>96</v>
      </c>
      <c r="H16" s="93" t="s">
        <v>97</v>
      </c>
      <c r="I16" s="93" t="s">
        <v>98</v>
      </c>
      <c r="J16" s="167" t="s">
        <v>99</v>
      </c>
      <c r="K16" s="172" t="s">
        <v>100</v>
      </c>
      <c r="L16" s="355" t="s">
        <v>101</v>
      </c>
      <c r="M16" s="173" t="s">
        <v>102</v>
      </c>
      <c r="N16" s="355" t="s">
        <v>103</v>
      </c>
      <c r="O16" s="354" t="s">
        <v>104</v>
      </c>
      <c r="P16" s="173" t="s">
        <v>105</v>
      </c>
      <c r="Q16" s="173" t="s">
        <v>106</v>
      </c>
      <c r="R16" s="354" t="s">
        <v>107</v>
      </c>
      <c r="S16" s="173" t="s">
        <v>108</v>
      </c>
      <c r="T16" s="173" t="s">
        <v>109</v>
      </c>
      <c r="U16" s="354" t="s">
        <v>110</v>
      </c>
      <c r="V16" s="173" t="s">
        <v>111</v>
      </c>
      <c r="W16" s="354" t="s">
        <v>112</v>
      </c>
      <c r="X16" s="173" t="s">
        <v>113</v>
      </c>
      <c r="Y16" s="173" t="s">
        <v>114</v>
      </c>
      <c r="Z16" s="354" t="s">
        <v>115</v>
      </c>
      <c r="AA16" s="41" t="s">
        <v>116</v>
      </c>
      <c r="AB16" s="374" t="s">
        <v>117</v>
      </c>
    </row>
    <row r="17" spans="1:28" ht="43.5" x14ac:dyDescent="0.3">
      <c r="A17" s="241"/>
      <c r="B17" s="252" t="s">
        <v>118</v>
      </c>
      <c r="C17" s="294" t="s">
        <v>119</v>
      </c>
      <c r="D17" s="253" t="s">
        <v>120</v>
      </c>
      <c r="E17" s="181" t="s">
        <v>121</v>
      </c>
      <c r="F17" s="324" t="s">
        <v>122</v>
      </c>
      <c r="G17" s="181" t="s">
        <v>123</v>
      </c>
      <c r="H17" s="323" t="s">
        <v>124</v>
      </c>
      <c r="I17" s="323" t="s">
        <v>125</v>
      </c>
      <c r="J17" s="477">
        <v>19.5</v>
      </c>
      <c r="K17" s="446">
        <v>19.5</v>
      </c>
      <c r="L17" s="446">
        <v>19.5</v>
      </c>
      <c r="M17" s="446">
        <v>19.5</v>
      </c>
      <c r="N17" s="446">
        <v>19.5</v>
      </c>
      <c r="O17" s="446">
        <v>19.5</v>
      </c>
      <c r="P17" s="342">
        <f>SUM(K17:O17)</f>
        <v>97.5</v>
      </c>
      <c r="Q17" s="359">
        <v>19.64</v>
      </c>
      <c r="R17" s="360">
        <v>19.95</v>
      </c>
      <c r="S17" s="359">
        <v>20.27</v>
      </c>
      <c r="T17" s="359">
        <v>20.59</v>
      </c>
      <c r="U17" s="359">
        <v>20.9</v>
      </c>
      <c r="V17" s="342">
        <f>SUM(Q17:U17)</f>
        <v>101.35</v>
      </c>
      <c r="W17" s="328">
        <v>109.27</v>
      </c>
      <c r="X17" s="328">
        <v>117.19</v>
      </c>
      <c r="Y17" s="328">
        <v>122.17</v>
      </c>
      <c r="Z17" s="353">
        <f>SUM(P17,V17,W17,X17,Y17)</f>
        <v>547.48</v>
      </c>
      <c r="AA17" s="270" t="s">
        <v>126</v>
      </c>
    </row>
    <row r="18" spans="1:28" ht="72.5" x14ac:dyDescent="0.3">
      <c r="A18" s="241"/>
      <c r="B18" s="100" t="s">
        <v>127</v>
      </c>
      <c r="C18" s="23" t="s">
        <v>128</v>
      </c>
      <c r="D18" s="179" t="s">
        <v>129</v>
      </c>
      <c r="E18" s="27" t="s">
        <v>121</v>
      </c>
      <c r="F18" s="326" t="s">
        <v>122</v>
      </c>
      <c r="G18" s="27" t="s">
        <v>123</v>
      </c>
      <c r="H18" s="323" t="s">
        <v>124</v>
      </c>
      <c r="I18" s="323" t="s">
        <v>125</v>
      </c>
      <c r="J18" s="446">
        <v>19.5</v>
      </c>
      <c r="K18" s="446">
        <v>19.5</v>
      </c>
      <c r="L18" s="446">
        <v>19.5</v>
      </c>
      <c r="M18" s="446">
        <v>19.5</v>
      </c>
      <c r="N18" s="446">
        <v>19.5</v>
      </c>
      <c r="O18" s="446">
        <v>19.5</v>
      </c>
      <c r="P18" s="342">
        <f t="shared" ref="P18:P74" si="0">SUM(K18:O18)</f>
        <v>97.5</v>
      </c>
      <c r="Q18" s="329">
        <v>19.64</v>
      </c>
      <c r="R18" s="329">
        <v>19.95</v>
      </c>
      <c r="S18" s="329">
        <v>20.27</v>
      </c>
      <c r="T18" s="329">
        <v>20.59</v>
      </c>
      <c r="U18" s="329">
        <v>20.9</v>
      </c>
      <c r="V18" s="342">
        <f>SUM(Q18:U18)</f>
        <v>101.35</v>
      </c>
      <c r="W18" s="329">
        <v>109.27</v>
      </c>
      <c r="X18" s="329">
        <v>117.19</v>
      </c>
      <c r="Y18" s="329">
        <v>122.17</v>
      </c>
      <c r="Z18" s="353">
        <f t="shared" ref="Z18:Z80" si="1">SUM(P18,V18,W18,X18,Y18)</f>
        <v>547.48</v>
      </c>
      <c r="AA18" s="268" t="s">
        <v>130</v>
      </c>
    </row>
    <row r="19" spans="1:28" ht="72.5" x14ac:dyDescent="0.3">
      <c r="A19" s="241"/>
      <c r="B19" s="100" t="s">
        <v>131</v>
      </c>
      <c r="C19" s="23" t="s">
        <v>132</v>
      </c>
      <c r="D19" s="179" t="s">
        <v>133</v>
      </c>
      <c r="E19" s="27" t="s">
        <v>121</v>
      </c>
      <c r="F19" s="326" t="s">
        <v>122</v>
      </c>
      <c r="G19" s="27" t="s">
        <v>123</v>
      </c>
      <c r="H19" s="323" t="s">
        <v>124</v>
      </c>
      <c r="I19" s="323" t="s">
        <v>125</v>
      </c>
      <c r="J19" s="478">
        <v>19.5</v>
      </c>
      <c r="K19" s="329">
        <v>18.329999999999998</v>
      </c>
      <c r="L19" s="329">
        <v>17.16</v>
      </c>
      <c r="M19" s="329">
        <v>15.99</v>
      </c>
      <c r="N19" s="329">
        <v>14.82</v>
      </c>
      <c r="O19" s="329">
        <v>13.65</v>
      </c>
      <c r="P19" s="342">
        <f>SUM(K19:O19)</f>
        <v>79.95</v>
      </c>
      <c r="Q19" s="446">
        <v>13.1</v>
      </c>
      <c r="R19" s="248">
        <v>12.56</v>
      </c>
      <c r="S19" s="329">
        <v>12.01</v>
      </c>
      <c r="T19" s="329">
        <v>11.47</v>
      </c>
      <c r="U19" s="329">
        <v>10.92</v>
      </c>
      <c r="V19" s="342">
        <f>SUM(Q19:U19)</f>
        <v>60.06</v>
      </c>
      <c r="W19" s="329">
        <f>10.92*5</f>
        <v>54.6</v>
      </c>
      <c r="X19" s="329">
        <f>10.92*5</f>
        <v>54.6</v>
      </c>
      <c r="Y19" s="329">
        <f>10.92*5</f>
        <v>54.6</v>
      </c>
      <c r="Z19" s="353">
        <f t="shared" si="1"/>
        <v>303.81</v>
      </c>
      <c r="AA19" s="268" t="s">
        <v>134</v>
      </c>
    </row>
    <row r="20" spans="1:28" ht="14.5" x14ac:dyDescent="0.3">
      <c r="A20" s="241"/>
      <c r="B20" s="100" t="s">
        <v>135</v>
      </c>
      <c r="C20" s="23" t="s">
        <v>136</v>
      </c>
      <c r="D20" s="179" t="s">
        <v>137</v>
      </c>
      <c r="E20" s="27" t="s">
        <v>138</v>
      </c>
      <c r="F20" s="326" t="s">
        <v>122</v>
      </c>
      <c r="G20" s="27" t="s">
        <v>123</v>
      </c>
      <c r="H20" s="323" t="s">
        <v>124</v>
      </c>
      <c r="I20" s="323" t="s">
        <v>125</v>
      </c>
      <c r="J20" s="248">
        <v>0</v>
      </c>
      <c r="K20" s="329">
        <v>6</v>
      </c>
      <c r="L20" s="329">
        <v>6</v>
      </c>
      <c r="M20" s="329">
        <v>6</v>
      </c>
      <c r="N20" s="329">
        <v>6</v>
      </c>
      <c r="O20" s="329">
        <v>6</v>
      </c>
      <c r="P20" s="342">
        <f t="shared" si="0"/>
        <v>30</v>
      </c>
      <c r="Q20" s="329">
        <v>6</v>
      </c>
      <c r="R20" s="329">
        <v>6</v>
      </c>
      <c r="S20" s="329">
        <v>6</v>
      </c>
      <c r="T20" s="329">
        <v>6</v>
      </c>
      <c r="U20" s="329">
        <v>6</v>
      </c>
      <c r="V20" s="342">
        <f t="shared" ref="V20:V80" si="2">SUM(Q20:U20)</f>
        <v>30</v>
      </c>
      <c r="W20" s="329">
        <v>30</v>
      </c>
      <c r="X20" s="329">
        <v>30</v>
      </c>
      <c r="Y20" s="329">
        <v>30</v>
      </c>
      <c r="Z20" s="353">
        <f t="shared" si="1"/>
        <v>150</v>
      </c>
      <c r="AA20" s="268" t="s">
        <v>139</v>
      </c>
    </row>
    <row r="21" spans="1:28" ht="14.5" x14ac:dyDescent="0.3">
      <c r="A21" s="241"/>
      <c r="B21" s="100" t="s">
        <v>140</v>
      </c>
      <c r="C21" s="23" t="s">
        <v>136</v>
      </c>
      <c r="D21" s="179" t="s">
        <v>141</v>
      </c>
      <c r="E21" s="27" t="s">
        <v>138</v>
      </c>
      <c r="F21" s="326" t="s">
        <v>122</v>
      </c>
      <c r="G21" s="323" t="s">
        <v>123</v>
      </c>
      <c r="H21" s="323" t="s">
        <v>124</v>
      </c>
      <c r="I21" s="323" t="s">
        <v>125</v>
      </c>
      <c r="J21" s="248">
        <v>0</v>
      </c>
      <c r="K21" s="329">
        <v>2</v>
      </c>
      <c r="L21" s="329">
        <v>2</v>
      </c>
      <c r="M21" s="329">
        <v>2</v>
      </c>
      <c r="N21" s="329">
        <v>2</v>
      </c>
      <c r="O21" s="329">
        <v>2</v>
      </c>
      <c r="P21" s="342">
        <f t="shared" si="0"/>
        <v>10</v>
      </c>
      <c r="Q21" s="329">
        <v>2</v>
      </c>
      <c r="R21" s="329">
        <v>2</v>
      </c>
      <c r="S21" s="329">
        <v>2</v>
      </c>
      <c r="T21" s="329">
        <v>2</v>
      </c>
      <c r="U21" s="329">
        <v>2</v>
      </c>
      <c r="V21" s="349">
        <f t="shared" si="2"/>
        <v>10</v>
      </c>
      <c r="W21" s="329">
        <v>2</v>
      </c>
      <c r="X21" s="329">
        <v>2</v>
      </c>
      <c r="Y21" s="329">
        <v>2</v>
      </c>
      <c r="Z21" s="353">
        <f t="shared" si="1"/>
        <v>26</v>
      </c>
      <c r="AA21" s="268" t="s">
        <v>142</v>
      </c>
    </row>
    <row r="22" spans="1:28" ht="14.5" x14ac:dyDescent="0.3">
      <c r="A22" s="241"/>
      <c r="B22" s="100" t="s">
        <v>143</v>
      </c>
      <c r="C22" s="23" t="s">
        <v>136</v>
      </c>
      <c r="D22" s="179" t="s">
        <v>144</v>
      </c>
      <c r="E22" s="27" t="s">
        <v>138</v>
      </c>
      <c r="F22" s="326" t="s">
        <v>122</v>
      </c>
      <c r="G22" s="323" t="s">
        <v>123</v>
      </c>
      <c r="H22" s="323" t="s">
        <v>124</v>
      </c>
      <c r="I22" s="323" t="s">
        <v>125</v>
      </c>
      <c r="J22" s="343">
        <f t="shared" ref="J22:Y22" si="3">J20+J21</f>
        <v>0</v>
      </c>
      <c r="K22" s="342">
        <f t="shared" si="3"/>
        <v>8</v>
      </c>
      <c r="L22" s="342">
        <f t="shared" si="3"/>
        <v>8</v>
      </c>
      <c r="M22" s="342">
        <f t="shared" si="3"/>
        <v>8</v>
      </c>
      <c r="N22" s="342">
        <f t="shared" si="3"/>
        <v>8</v>
      </c>
      <c r="O22" s="342">
        <f t="shared" si="3"/>
        <v>8</v>
      </c>
      <c r="P22" s="342">
        <f t="shared" si="3"/>
        <v>40</v>
      </c>
      <c r="Q22" s="342">
        <f t="shared" si="3"/>
        <v>8</v>
      </c>
      <c r="R22" s="343">
        <f t="shared" si="3"/>
        <v>8</v>
      </c>
      <c r="S22" s="342">
        <f t="shared" si="3"/>
        <v>8</v>
      </c>
      <c r="T22" s="342">
        <f t="shared" si="3"/>
        <v>8</v>
      </c>
      <c r="U22" s="342">
        <f t="shared" si="3"/>
        <v>8</v>
      </c>
      <c r="V22" s="342">
        <f t="shared" si="3"/>
        <v>40</v>
      </c>
      <c r="W22" s="342">
        <f t="shared" si="3"/>
        <v>32</v>
      </c>
      <c r="X22" s="342">
        <f t="shared" si="3"/>
        <v>32</v>
      </c>
      <c r="Y22" s="342">
        <f t="shared" si="3"/>
        <v>32</v>
      </c>
      <c r="Z22" s="353">
        <f>SUM(P22,V22,W22,X22,Y22)</f>
        <v>176</v>
      </c>
      <c r="AA22" s="268" t="s">
        <v>145</v>
      </c>
    </row>
    <row r="23" spans="1:28" ht="29" x14ac:dyDescent="0.3">
      <c r="A23" s="241"/>
      <c r="B23" s="100" t="s">
        <v>146</v>
      </c>
      <c r="C23" s="266" t="s">
        <v>147</v>
      </c>
      <c r="D23" s="180" t="s">
        <v>148</v>
      </c>
      <c r="E23" s="269" t="s">
        <v>149</v>
      </c>
      <c r="F23" s="327" t="s">
        <v>150</v>
      </c>
      <c r="G23" s="83" t="s">
        <v>123</v>
      </c>
      <c r="H23" s="83" t="s">
        <v>124</v>
      </c>
      <c r="I23" s="83" t="s">
        <v>125</v>
      </c>
      <c r="J23" s="248">
        <v>97.99</v>
      </c>
      <c r="K23" s="329">
        <v>97.99</v>
      </c>
      <c r="L23" s="329">
        <v>98.49</v>
      </c>
      <c r="M23" s="329">
        <v>98.99</v>
      </c>
      <c r="N23" s="329">
        <v>99.01</v>
      </c>
      <c r="O23" s="337">
        <v>99.01</v>
      </c>
      <c r="P23" s="342">
        <v>99.01</v>
      </c>
      <c r="Q23" s="329">
        <v>99.01</v>
      </c>
      <c r="R23" s="329">
        <v>99.01</v>
      </c>
      <c r="S23" s="329">
        <v>99.01</v>
      </c>
      <c r="T23" s="329">
        <v>99.01</v>
      </c>
      <c r="U23" s="329">
        <v>99.01</v>
      </c>
      <c r="V23" s="349">
        <v>99.01</v>
      </c>
      <c r="W23" s="329" t="s">
        <v>459</v>
      </c>
      <c r="X23" s="329" t="s">
        <v>459</v>
      </c>
      <c r="Y23" s="329" t="s">
        <v>459</v>
      </c>
      <c r="Z23" s="469" t="s">
        <v>613</v>
      </c>
      <c r="AA23" s="268" t="s">
        <v>151</v>
      </c>
    </row>
    <row r="24" spans="1:28" ht="58" x14ac:dyDescent="0.3">
      <c r="A24" s="241"/>
      <c r="B24" s="100" t="s">
        <v>152</v>
      </c>
      <c r="C24" s="266" t="s">
        <v>153</v>
      </c>
      <c r="D24" s="180" t="s">
        <v>154</v>
      </c>
      <c r="E24" s="269" t="s">
        <v>149</v>
      </c>
      <c r="F24" s="327" t="s">
        <v>150</v>
      </c>
      <c r="G24" s="83" t="s">
        <v>123</v>
      </c>
      <c r="H24" s="83" t="s">
        <v>124</v>
      </c>
      <c r="I24" s="83" t="s">
        <v>125</v>
      </c>
      <c r="J24" s="248">
        <v>97.99</v>
      </c>
      <c r="K24" s="329">
        <v>97.99</v>
      </c>
      <c r="L24" s="329">
        <v>98.49</v>
      </c>
      <c r="M24" s="329">
        <v>98.99</v>
      </c>
      <c r="N24" s="329">
        <v>99.01</v>
      </c>
      <c r="O24" s="337">
        <v>99.01</v>
      </c>
      <c r="P24" s="342">
        <v>99.01</v>
      </c>
      <c r="Q24" s="329">
        <v>99.01</v>
      </c>
      <c r="R24" s="329">
        <v>99.01</v>
      </c>
      <c r="S24" s="329">
        <v>99.01</v>
      </c>
      <c r="T24" s="329">
        <v>99.01</v>
      </c>
      <c r="U24" s="329">
        <v>99.01</v>
      </c>
      <c r="V24" s="349">
        <v>99.01</v>
      </c>
      <c r="W24" s="329" t="s">
        <v>459</v>
      </c>
      <c r="X24" s="329" t="s">
        <v>459</v>
      </c>
      <c r="Y24" s="329" t="s">
        <v>459</v>
      </c>
      <c r="Z24" s="469" t="s">
        <v>613</v>
      </c>
      <c r="AA24" s="268" t="s">
        <v>155</v>
      </c>
    </row>
    <row r="25" spans="1:28" ht="58" x14ac:dyDescent="0.3">
      <c r="A25" s="241"/>
      <c r="B25" s="100" t="s">
        <v>156</v>
      </c>
      <c r="C25" s="266" t="s">
        <v>157</v>
      </c>
      <c r="D25" s="56" t="s">
        <v>158</v>
      </c>
      <c r="E25" s="269" t="s">
        <v>149</v>
      </c>
      <c r="F25" s="327" t="s">
        <v>150</v>
      </c>
      <c r="G25" s="83" t="s">
        <v>123</v>
      </c>
      <c r="H25" s="83" t="s">
        <v>124</v>
      </c>
      <c r="I25" s="83" t="s">
        <v>125</v>
      </c>
      <c r="J25" s="248">
        <v>97.99</v>
      </c>
      <c r="K25" s="329">
        <v>97.99</v>
      </c>
      <c r="L25" s="329">
        <v>98.49</v>
      </c>
      <c r="M25" s="329">
        <v>98.99</v>
      </c>
      <c r="N25" s="329">
        <v>99.01</v>
      </c>
      <c r="O25" s="337">
        <v>99.01</v>
      </c>
      <c r="P25" s="342">
        <v>99.01</v>
      </c>
      <c r="Q25" s="329">
        <v>99.01</v>
      </c>
      <c r="R25" s="329">
        <v>99.01</v>
      </c>
      <c r="S25" s="329">
        <v>99.01</v>
      </c>
      <c r="T25" s="329">
        <v>99.01</v>
      </c>
      <c r="U25" s="329">
        <v>99.01</v>
      </c>
      <c r="V25" s="345">
        <v>99.01</v>
      </c>
      <c r="W25" s="329" t="s">
        <v>459</v>
      </c>
      <c r="X25" s="329" t="s">
        <v>459</v>
      </c>
      <c r="Y25" s="329" t="s">
        <v>459</v>
      </c>
      <c r="Z25" s="469" t="s">
        <v>613</v>
      </c>
      <c r="AA25" s="268" t="s">
        <v>159</v>
      </c>
    </row>
    <row r="26" spans="1:28" ht="14.5" x14ac:dyDescent="0.3">
      <c r="A26" s="241"/>
      <c r="B26" s="100" t="s">
        <v>160</v>
      </c>
      <c r="C26" s="266" t="s">
        <v>161</v>
      </c>
      <c r="D26" s="56" t="s">
        <v>137</v>
      </c>
      <c r="E26" s="269" t="s">
        <v>138</v>
      </c>
      <c r="F26" s="327" t="s">
        <v>150</v>
      </c>
      <c r="G26" s="83" t="s">
        <v>123</v>
      </c>
      <c r="H26" s="83" t="s">
        <v>124</v>
      </c>
      <c r="I26" s="83" t="s">
        <v>125</v>
      </c>
      <c r="J26" s="248">
        <v>0</v>
      </c>
      <c r="K26" s="329">
        <v>16.600000000000001</v>
      </c>
      <c r="L26" s="329">
        <v>31.4</v>
      </c>
      <c r="M26" s="329">
        <v>71.400000000000006</v>
      </c>
      <c r="N26" s="329">
        <v>99.2</v>
      </c>
      <c r="O26" s="329">
        <v>76.400000000000006</v>
      </c>
      <c r="P26" s="342">
        <f t="shared" si="0"/>
        <v>295</v>
      </c>
      <c r="Q26" s="329" t="s">
        <v>459</v>
      </c>
      <c r="R26" s="329" t="s">
        <v>459</v>
      </c>
      <c r="S26" s="329" t="s">
        <v>459</v>
      </c>
      <c r="T26" s="329" t="s">
        <v>459</v>
      </c>
      <c r="U26" s="329" t="s">
        <v>459</v>
      </c>
      <c r="V26" s="345">
        <f t="shared" si="2"/>
        <v>0</v>
      </c>
      <c r="W26" s="329" t="s">
        <v>459</v>
      </c>
      <c r="X26" s="329" t="s">
        <v>459</v>
      </c>
      <c r="Y26" s="329" t="s">
        <v>459</v>
      </c>
      <c r="Z26" s="353">
        <f t="shared" si="1"/>
        <v>295</v>
      </c>
      <c r="AA26" s="268" t="s">
        <v>162</v>
      </c>
      <c r="AB26" s="30" t="s">
        <v>618</v>
      </c>
    </row>
    <row r="27" spans="1:28" ht="14.5" x14ac:dyDescent="0.3">
      <c r="A27" s="241"/>
      <c r="B27" s="100" t="s">
        <v>163</v>
      </c>
      <c r="C27" s="266" t="s">
        <v>161</v>
      </c>
      <c r="D27" s="56" t="s">
        <v>141</v>
      </c>
      <c r="E27" s="269" t="s">
        <v>138</v>
      </c>
      <c r="F27" s="327" t="s">
        <v>150</v>
      </c>
      <c r="G27" s="83" t="s">
        <v>123</v>
      </c>
      <c r="H27" s="83" t="s">
        <v>124</v>
      </c>
      <c r="I27" s="83" t="s">
        <v>125</v>
      </c>
      <c r="J27" s="248">
        <v>0</v>
      </c>
      <c r="K27" s="329">
        <v>12.5</v>
      </c>
      <c r="L27" s="329">
        <v>12.5</v>
      </c>
      <c r="M27" s="329">
        <v>12.5</v>
      </c>
      <c r="N27" s="329">
        <v>12.5</v>
      </c>
      <c r="O27" s="329">
        <v>12.4</v>
      </c>
      <c r="P27" s="342">
        <f t="shared" si="0"/>
        <v>62.4</v>
      </c>
      <c r="Q27" s="329">
        <v>14</v>
      </c>
      <c r="R27" s="329">
        <v>14</v>
      </c>
      <c r="S27" s="329">
        <v>14</v>
      </c>
      <c r="T27" s="329">
        <v>14</v>
      </c>
      <c r="U27" s="329">
        <v>14</v>
      </c>
      <c r="V27" s="345">
        <f t="shared" si="2"/>
        <v>70</v>
      </c>
      <c r="W27" s="329">
        <v>70</v>
      </c>
      <c r="X27" s="329">
        <v>70</v>
      </c>
      <c r="Y27" s="329">
        <v>70</v>
      </c>
      <c r="Z27" s="353">
        <f t="shared" si="1"/>
        <v>342.4</v>
      </c>
      <c r="AA27" s="268" t="s">
        <v>164</v>
      </c>
      <c r="AB27" s="30" t="s">
        <v>619</v>
      </c>
    </row>
    <row r="28" spans="1:28" ht="14.5" x14ac:dyDescent="0.3">
      <c r="A28" s="241"/>
      <c r="B28" s="100" t="s">
        <v>165</v>
      </c>
      <c r="C28" s="266" t="s">
        <v>161</v>
      </c>
      <c r="D28" s="56" t="s">
        <v>144</v>
      </c>
      <c r="E28" s="269" t="s">
        <v>138</v>
      </c>
      <c r="F28" s="327" t="s">
        <v>150</v>
      </c>
      <c r="G28" s="83" t="s">
        <v>123</v>
      </c>
      <c r="H28" s="83" t="s">
        <v>124</v>
      </c>
      <c r="I28" s="83" t="s">
        <v>125</v>
      </c>
      <c r="J28" s="343">
        <f t="shared" ref="J28:V28" si="4">J26+J27</f>
        <v>0</v>
      </c>
      <c r="K28" s="342">
        <f t="shared" si="4"/>
        <v>29.1</v>
      </c>
      <c r="L28" s="342">
        <f t="shared" si="4"/>
        <v>43.9</v>
      </c>
      <c r="M28" s="342">
        <f t="shared" si="4"/>
        <v>83.9</v>
      </c>
      <c r="N28" s="342">
        <f t="shared" si="4"/>
        <v>111.7</v>
      </c>
      <c r="O28" s="342">
        <f t="shared" si="4"/>
        <v>88.800000000000011</v>
      </c>
      <c r="P28" s="342">
        <f t="shared" si="4"/>
        <v>357.4</v>
      </c>
      <c r="Q28" s="342" t="e">
        <f t="shared" si="4"/>
        <v>#VALUE!</v>
      </c>
      <c r="R28" s="342" t="e">
        <f t="shared" si="4"/>
        <v>#VALUE!</v>
      </c>
      <c r="S28" s="342" t="e">
        <f t="shared" si="4"/>
        <v>#VALUE!</v>
      </c>
      <c r="T28" s="342" t="e">
        <f t="shared" si="4"/>
        <v>#VALUE!</v>
      </c>
      <c r="U28" s="342" t="e">
        <f t="shared" si="4"/>
        <v>#VALUE!</v>
      </c>
      <c r="V28" s="343">
        <f t="shared" si="4"/>
        <v>70</v>
      </c>
      <c r="W28" s="342" t="s">
        <v>459</v>
      </c>
      <c r="X28" s="342" t="s">
        <v>459</v>
      </c>
      <c r="Y28" s="342" t="s">
        <v>459</v>
      </c>
      <c r="Z28" s="353">
        <f t="shared" si="1"/>
        <v>427.4</v>
      </c>
      <c r="AA28" s="268" t="s">
        <v>166</v>
      </c>
    </row>
    <row r="29" spans="1:28" ht="29" x14ac:dyDescent="0.3">
      <c r="A29" s="241"/>
      <c r="B29" s="100" t="s">
        <v>167</v>
      </c>
      <c r="C29" s="23" t="s">
        <v>168</v>
      </c>
      <c r="D29" s="179" t="s">
        <v>169</v>
      </c>
      <c r="E29" s="27" t="s">
        <v>149</v>
      </c>
      <c r="F29" s="27" t="s">
        <v>170</v>
      </c>
      <c r="G29" s="325" t="s">
        <v>123</v>
      </c>
      <c r="H29" s="323" t="s">
        <v>124</v>
      </c>
      <c r="I29" s="323" t="s">
        <v>125</v>
      </c>
      <c r="J29" s="447">
        <v>15.48</v>
      </c>
      <c r="K29" s="446">
        <v>15.5</v>
      </c>
      <c r="L29" s="446">
        <v>15.52</v>
      </c>
      <c r="M29" s="446">
        <v>15.55</v>
      </c>
      <c r="N29" s="446">
        <v>15.57</v>
      </c>
      <c r="O29" s="446">
        <v>15.59</v>
      </c>
      <c r="P29" s="542">
        <f>O29</f>
        <v>15.59</v>
      </c>
      <c r="Q29" s="446">
        <v>15.89</v>
      </c>
      <c r="R29" s="446">
        <v>16.190000000000001</v>
      </c>
      <c r="S29" s="446">
        <v>16.5</v>
      </c>
      <c r="T29" s="446">
        <v>16.8</v>
      </c>
      <c r="U29" s="446">
        <v>17.100000000000001</v>
      </c>
      <c r="V29" s="542">
        <f>U29</f>
        <v>17.100000000000001</v>
      </c>
      <c r="W29" s="446">
        <v>18.600000000000001</v>
      </c>
      <c r="X29" s="446">
        <v>20.11</v>
      </c>
      <c r="Y29" s="446">
        <v>20.47</v>
      </c>
      <c r="Z29" s="542">
        <f>Y29</f>
        <v>20.47</v>
      </c>
      <c r="AA29" s="268" t="s">
        <v>171</v>
      </c>
    </row>
    <row r="30" spans="1:28" ht="58" x14ac:dyDescent="0.3">
      <c r="A30" s="241"/>
      <c r="B30" s="100" t="s">
        <v>172</v>
      </c>
      <c r="C30" s="23" t="s">
        <v>173</v>
      </c>
      <c r="D30" s="179" t="s">
        <v>174</v>
      </c>
      <c r="E30" s="27" t="s">
        <v>149</v>
      </c>
      <c r="F30" s="27" t="s">
        <v>170</v>
      </c>
      <c r="G30" s="325" t="s">
        <v>123</v>
      </c>
      <c r="H30" s="323" t="s">
        <v>124</v>
      </c>
      <c r="I30" s="323" t="s">
        <v>125</v>
      </c>
      <c r="J30" s="447">
        <v>15.48</v>
      </c>
      <c r="K30" s="446">
        <v>15.5</v>
      </c>
      <c r="L30" s="446">
        <v>15.52</v>
      </c>
      <c r="M30" s="446">
        <v>15.55</v>
      </c>
      <c r="N30" s="446">
        <v>15.57</v>
      </c>
      <c r="O30" s="446">
        <v>15.59</v>
      </c>
      <c r="P30" s="542">
        <f>O30</f>
        <v>15.59</v>
      </c>
      <c r="Q30" s="446">
        <v>15.89</v>
      </c>
      <c r="R30" s="446">
        <v>16.190000000000001</v>
      </c>
      <c r="S30" s="446">
        <v>16.5</v>
      </c>
      <c r="T30" s="446">
        <v>16.8</v>
      </c>
      <c r="U30" s="446">
        <v>17.100000000000001</v>
      </c>
      <c r="V30" s="542">
        <f>U30</f>
        <v>17.100000000000001</v>
      </c>
      <c r="W30" s="446">
        <v>18.600000000000001</v>
      </c>
      <c r="X30" s="446">
        <v>20.11</v>
      </c>
      <c r="Y30" s="446">
        <v>20.47</v>
      </c>
      <c r="Z30" s="542">
        <f>Y30</f>
        <v>20.47</v>
      </c>
      <c r="AA30" s="268" t="s">
        <v>175</v>
      </c>
    </row>
    <row r="31" spans="1:28" ht="58" x14ac:dyDescent="0.3">
      <c r="A31" s="241"/>
      <c r="B31" s="100" t="s">
        <v>176</v>
      </c>
      <c r="C31" s="23" t="s">
        <v>177</v>
      </c>
      <c r="D31" s="179" t="s">
        <v>608</v>
      </c>
      <c r="E31" s="27" t="s">
        <v>149</v>
      </c>
      <c r="F31" s="27" t="s">
        <v>170</v>
      </c>
      <c r="G31" s="323" t="s">
        <v>123</v>
      </c>
      <c r="H31" s="323" t="s">
        <v>124</v>
      </c>
      <c r="I31" s="323" t="s">
        <v>125</v>
      </c>
      <c r="J31" s="447">
        <v>15.48</v>
      </c>
      <c r="K31" s="329">
        <v>15.5</v>
      </c>
      <c r="L31" s="329">
        <v>15.52</v>
      </c>
      <c r="M31" s="329">
        <v>15.54</v>
      </c>
      <c r="N31" s="329">
        <v>15.51</v>
      </c>
      <c r="O31" s="329">
        <v>15.48</v>
      </c>
      <c r="P31" s="539">
        <f>O31</f>
        <v>15.48</v>
      </c>
      <c r="Q31" s="540">
        <v>15.71</v>
      </c>
      <c r="R31" s="540">
        <v>15.94</v>
      </c>
      <c r="S31" s="540">
        <v>16.170000000000002</v>
      </c>
      <c r="T31" s="540">
        <v>16.399999999999999</v>
      </c>
      <c r="U31" s="540">
        <v>16.64</v>
      </c>
      <c r="V31" s="541">
        <f>U31</f>
        <v>16.64</v>
      </c>
      <c r="W31" s="540">
        <v>18.37</v>
      </c>
      <c r="X31" s="540">
        <v>19.82</v>
      </c>
      <c r="Y31" s="540">
        <v>19.27</v>
      </c>
      <c r="Z31" s="541">
        <f>Y31</f>
        <v>19.27</v>
      </c>
      <c r="AA31" s="268" t="s">
        <v>178</v>
      </c>
    </row>
    <row r="32" spans="1:28" ht="14.5" x14ac:dyDescent="0.3">
      <c r="A32" s="241"/>
      <c r="B32" s="100" t="s">
        <v>179</v>
      </c>
      <c r="C32" s="23" t="s">
        <v>180</v>
      </c>
      <c r="D32" s="179" t="s">
        <v>137</v>
      </c>
      <c r="E32" s="27" t="s">
        <v>138</v>
      </c>
      <c r="F32" s="27" t="s">
        <v>170</v>
      </c>
      <c r="G32" s="27" t="s">
        <v>123</v>
      </c>
      <c r="H32" s="27" t="s">
        <v>124</v>
      </c>
      <c r="I32" s="27" t="s">
        <v>125</v>
      </c>
      <c r="J32" s="304">
        <v>0</v>
      </c>
      <c r="K32" s="330">
        <v>0</v>
      </c>
      <c r="L32" s="330">
        <v>0</v>
      </c>
      <c r="M32" s="330">
        <v>0</v>
      </c>
      <c r="N32" s="330">
        <v>0</v>
      </c>
      <c r="O32" s="338">
        <v>0</v>
      </c>
      <c r="P32" s="331">
        <f t="shared" si="0"/>
        <v>0</v>
      </c>
      <c r="Q32" s="304">
        <v>0</v>
      </c>
      <c r="R32" s="304">
        <v>0</v>
      </c>
      <c r="S32" s="304">
        <v>0</v>
      </c>
      <c r="T32" s="304">
        <v>0</v>
      </c>
      <c r="U32" s="304">
        <v>0</v>
      </c>
      <c r="V32" s="356">
        <f t="shared" si="2"/>
        <v>0</v>
      </c>
      <c r="W32" s="304">
        <v>0</v>
      </c>
      <c r="X32" s="304">
        <v>0</v>
      </c>
      <c r="Y32" s="304">
        <v>0</v>
      </c>
      <c r="Z32" s="358">
        <f t="shared" si="1"/>
        <v>0</v>
      </c>
      <c r="AA32" s="268" t="s">
        <v>181</v>
      </c>
    </row>
    <row r="33" spans="1:28" ht="14.5" x14ac:dyDescent="0.3">
      <c r="A33" s="241"/>
      <c r="B33" s="100" t="s">
        <v>182</v>
      </c>
      <c r="C33" s="23" t="s">
        <v>180</v>
      </c>
      <c r="D33" s="179" t="s">
        <v>141</v>
      </c>
      <c r="E33" s="27" t="s">
        <v>138</v>
      </c>
      <c r="F33" s="27" t="s">
        <v>170</v>
      </c>
      <c r="G33" s="27" t="s">
        <v>123</v>
      </c>
      <c r="H33" s="27" t="s">
        <v>124</v>
      </c>
      <c r="I33" s="27" t="s">
        <v>125</v>
      </c>
      <c r="J33" s="304">
        <v>0</v>
      </c>
      <c r="K33" s="330">
        <v>0</v>
      </c>
      <c r="L33" s="330">
        <v>0</v>
      </c>
      <c r="M33" s="330">
        <v>0</v>
      </c>
      <c r="N33" s="330">
        <v>0</v>
      </c>
      <c r="O33" s="330">
        <v>0</v>
      </c>
      <c r="P33" s="331">
        <f t="shared" si="0"/>
        <v>0</v>
      </c>
      <c r="Q33" s="304">
        <v>0</v>
      </c>
      <c r="R33" s="304">
        <v>0</v>
      </c>
      <c r="S33" s="304">
        <v>0</v>
      </c>
      <c r="T33" s="304">
        <v>0</v>
      </c>
      <c r="U33" s="304">
        <v>0</v>
      </c>
      <c r="V33" s="356">
        <f t="shared" si="2"/>
        <v>0</v>
      </c>
      <c r="W33" s="304">
        <v>0</v>
      </c>
      <c r="X33" s="304">
        <v>0</v>
      </c>
      <c r="Y33" s="304">
        <v>0</v>
      </c>
      <c r="Z33" s="358">
        <f t="shared" si="1"/>
        <v>0</v>
      </c>
      <c r="AA33" s="268" t="s">
        <v>183</v>
      </c>
    </row>
    <row r="34" spans="1:28" ht="14.5" x14ac:dyDescent="0.3">
      <c r="A34" s="241"/>
      <c r="B34" s="100" t="s">
        <v>184</v>
      </c>
      <c r="C34" s="23" t="s">
        <v>180</v>
      </c>
      <c r="D34" s="179" t="s">
        <v>144</v>
      </c>
      <c r="E34" s="27" t="s">
        <v>138</v>
      </c>
      <c r="F34" s="27" t="s">
        <v>170</v>
      </c>
      <c r="G34" s="27" t="s">
        <v>123</v>
      </c>
      <c r="H34" s="27" t="s">
        <v>124</v>
      </c>
      <c r="I34" s="27" t="s">
        <v>125</v>
      </c>
      <c r="J34" s="306">
        <f>J32+J33</f>
        <v>0</v>
      </c>
      <c r="K34" s="306">
        <f t="shared" ref="K34:Y34" si="5">K32+K33</f>
        <v>0</v>
      </c>
      <c r="L34" s="331">
        <f t="shared" si="5"/>
        <v>0</v>
      </c>
      <c r="M34" s="331">
        <f t="shared" si="5"/>
        <v>0</v>
      </c>
      <c r="N34" s="331">
        <f t="shared" si="5"/>
        <v>0</v>
      </c>
      <c r="O34" s="331">
        <f t="shared" si="5"/>
        <v>0</v>
      </c>
      <c r="P34" s="331">
        <f t="shared" si="5"/>
        <v>0</v>
      </c>
      <c r="Q34" s="331">
        <f t="shared" si="5"/>
        <v>0</v>
      </c>
      <c r="R34" s="331">
        <f t="shared" si="5"/>
        <v>0</v>
      </c>
      <c r="S34" s="331">
        <f t="shared" si="5"/>
        <v>0</v>
      </c>
      <c r="T34" s="331">
        <f t="shared" si="5"/>
        <v>0</v>
      </c>
      <c r="U34" s="331">
        <f t="shared" si="5"/>
        <v>0</v>
      </c>
      <c r="V34" s="306">
        <f t="shared" si="5"/>
        <v>0</v>
      </c>
      <c r="W34" s="331">
        <f t="shared" si="5"/>
        <v>0</v>
      </c>
      <c r="X34" s="331">
        <f t="shared" si="5"/>
        <v>0</v>
      </c>
      <c r="Y34" s="331">
        <f t="shared" si="5"/>
        <v>0</v>
      </c>
      <c r="Z34" s="358">
        <f t="shared" si="1"/>
        <v>0</v>
      </c>
      <c r="AA34" s="268" t="s">
        <v>185</v>
      </c>
    </row>
    <row r="35" spans="1:28" s="297" customFormat="1" ht="29" x14ac:dyDescent="0.3">
      <c r="A35" s="295"/>
      <c r="B35" s="100" t="s">
        <v>186</v>
      </c>
      <c r="C35" s="301" t="s">
        <v>187</v>
      </c>
      <c r="D35" s="302" t="s">
        <v>188</v>
      </c>
      <c r="E35" s="303" t="s">
        <v>189</v>
      </c>
      <c r="F35" s="303" t="s">
        <v>122</v>
      </c>
      <c r="G35" s="303" t="s">
        <v>123</v>
      </c>
      <c r="H35" s="303" t="s">
        <v>124</v>
      </c>
      <c r="I35" s="303" t="s">
        <v>125</v>
      </c>
      <c r="J35" s="304">
        <v>963</v>
      </c>
      <c r="K35" s="330">
        <v>963</v>
      </c>
      <c r="L35" s="330">
        <v>963</v>
      </c>
      <c r="M35" s="330">
        <v>963</v>
      </c>
      <c r="N35" s="330">
        <v>963</v>
      </c>
      <c r="O35" s="330">
        <v>963</v>
      </c>
      <c r="P35" s="331">
        <v>963</v>
      </c>
      <c r="Q35" s="330">
        <v>963</v>
      </c>
      <c r="R35" s="330">
        <v>963</v>
      </c>
      <c r="S35" s="330">
        <v>963</v>
      </c>
      <c r="T35" s="330">
        <v>963</v>
      </c>
      <c r="U35" s="339">
        <v>963</v>
      </c>
      <c r="V35" s="356">
        <v>963</v>
      </c>
      <c r="W35" s="330">
        <v>963</v>
      </c>
      <c r="X35" s="330">
        <v>963</v>
      </c>
      <c r="Y35" s="330">
        <v>963</v>
      </c>
      <c r="Z35" s="358">
        <v>963</v>
      </c>
      <c r="AA35" s="296" t="s">
        <v>190</v>
      </c>
      <c r="AB35" s="375" t="s">
        <v>191</v>
      </c>
    </row>
    <row r="36" spans="1:28" s="297" customFormat="1" ht="58" x14ac:dyDescent="0.3">
      <c r="A36" s="295"/>
      <c r="B36" s="100" t="s">
        <v>192</v>
      </c>
      <c r="C36" s="301" t="s">
        <v>193</v>
      </c>
      <c r="D36" s="302" t="s">
        <v>194</v>
      </c>
      <c r="E36" s="303" t="s">
        <v>189</v>
      </c>
      <c r="F36" s="303" t="s">
        <v>122</v>
      </c>
      <c r="G36" s="303" t="s">
        <v>123</v>
      </c>
      <c r="H36" s="303" t="s">
        <v>124</v>
      </c>
      <c r="I36" s="303" t="s">
        <v>125</v>
      </c>
      <c r="J36" s="304">
        <v>963</v>
      </c>
      <c r="K36" s="330">
        <v>963</v>
      </c>
      <c r="L36" s="330">
        <v>963</v>
      </c>
      <c r="M36" s="330">
        <v>963</v>
      </c>
      <c r="N36" s="330">
        <v>963</v>
      </c>
      <c r="O36" s="330">
        <v>963</v>
      </c>
      <c r="P36" s="331">
        <v>963</v>
      </c>
      <c r="Q36" s="330">
        <v>963</v>
      </c>
      <c r="R36" s="330">
        <v>963</v>
      </c>
      <c r="S36" s="330">
        <v>963</v>
      </c>
      <c r="T36" s="330">
        <v>963</v>
      </c>
      <c r="U36" s="339">
        <v>963</v>
      </c>
      <c r="V36" s="331">
        <v>963</v>
      </c>
      <c r="W36" s="330">
        <v>963</v>
      </c>
      <c r="X36" s="330">
        <v>963</v>
      </c>
      <c r="Y36" s="330">
        <v>963</v>
      </c>
      <c r="Z36" s="358">
        <v>963</v>
      </c>
      <c r="AA36" s="296" t="s">
        <v>195</v>
      </c>
      <c r="AB36" s="375"/>
    </row>
    <row r="37" spans="1:28" s="297" customFormat="1" ht="58" x14ac:dyDescent="0.3">
      <c r="A37" s="295"/>
      <c r="B37" s="100" t="s">
        <v>196</v>
      </c>
      <c r="C37" s="301" t="s">
        <v>197</v>
      </c>
      <c r="D37" s="302" t="s">
        <v>198</v>
      </c>
      <c r="E37" s="303" t="s">
        <v>189</v>
      </c>
      <c r="F37" s="303" t="s">
        <v>122</v>
      </c>
      <c r="G37" s="303" t="s">
        <v>123</v>
      </c>
      <c r="H37" s="303" t="s">
        <v>124</v>
      </c>
      <c r="I37" s="303" t="s">
        <v>125</v>
      </c>
      <c r="J37" s="304">
        <v>963</v>
      </c>
      <c r="K37" s="330">
        <v>963</v>
      </c>
      <c r="L37" s="330">
        <v>963</v>
      </c>
      <c r="M37" s="330">
        <v>960</v>
      </c>
      <c r="N37" s="330">
        <v>956</v>
      </c>
      <c r="O37" s="339">
        <v>831</v>
      </c>
      <c r="P37" s="331">
        <v>831</v>
      </c>
      <c r="Q37" s="330">
        <v>831</v>
      </c>
      <c r="R37" s="330">
        <v>831</v>
      </c>
      <c r="S37" s="330">
        <v>822</v>
      </c>
      <c r="T37" s="330">
        <v>774</v>
      </c>
      <c r="U37" s="339">
        <v>708</v>
      </c>
      <c r="V37" s="357">
        <v>708</v>
      </c>
      <c r="W37" s="330">
        <v>481</v>
      </c>
      <c r="X37" s="330">
        <v>253</v>
      </c>
      <c r="Y37" s="330">
        <v>0</v>
      </c>
      <c r="Z37" s="358">
        <v>0</v>
      </c>
      <c r="AA37" s="296" t="s">
        <v>199</v>
      </c>
      <c r="AB37" s="375"/>
    </row>
    <row r="38" spans="1:28" s="297" customFormat="1" ht="14.5" x14ac:dyDescent="0.3">
      <c r="A38" s="295"/>
      <c r="B38" s="100" t="s">
        <v>200</v>
      </c>
      <c r="C38" s="301" t="s">
        <v>201</v>
      </c>
      <c r="D38" s="302" t="s">
        <v>137</v>
      </c>
      <c r="E38" s="303" t="s">
        <v>138</v>
      </c>
      <c r="F38" s="303" t="s">
        <v>122</v>
      </c>
      <c r="G38" s="303" t="s">
        <v>123</v>
      </c>
      <c r="H38" s="303" t="s">
        <v>124</v>
      </c>
      <c r="I38" s="303" t="s">
        <v>125</v>
      </c>
      <c r="J38" s="304">
        <v>3.4</v>
      </c>
      <c r="K38" s="330">
        <v>15.9</v>
      </c>
      <c r="L38" s="330">
        <v>28.9</v>
      </c>
      <c r="M38" s="330">
        <v>87</v>
      </c>
      <c r="N38" s="330">
        <v>181</v>
      </c>
      <c r="O38" s="330">
        <v>126.1</v>
      </c>
      <c r="P38" s="331">
        <f t="shared" si="0"/>
        <v>438.9</v>
      </c>
      <c r="Q38" s="330">
        <v>29.7</v>
      </c>
      <c r="R38" s="330">
        <v>40</v>
      </c>
      <c r="S38" s="330">
        <v>103.9</v>
      </c>
      <c r="T38" s="330">
        <v>138.5</v>
      </c>
      <c r="U38" s="330">
        <v>103.9</v>
      </c>
      <c r="V38" s="479">
        <f t="shared" si="2"/>
        <v>416</v>
      </c>
      <c r="W38" s="330">
        <v>427.6</v>
      </c>
      <c r="X38" s="330">
        <v>540.70000000000005</v>
      </c>
      <c r="Y38" s="330">
        <v>316.3</v>
      </c>
      <c r="Z38" s="480">
        <f t="shared" si="1"/>
        <v>2139.5</v>
      </c>
      <c r="AA38" s="296" t="s">
        <v>202</v>
      </c>
      <c r="AB38" s="375" t="s">
        <v>617</v>
      </c>
    </row>
    <row r="39" spans="1:28" s="297" customFormat="1" ht="14.5" x14ac:dyDescent="0.3">
      <c r="A39" s="295"/>
      <c r="B39" s="100" t="s">
        <v>203</v>
      </c>
      <c r="C39" s="301" t="s">
        <v>201</v>
      </c>
      <c r="D39" s="302" t="s">
        <v>141</v>
      </c>
      <c r="E39" s="303" t="s">
        <v>138</v>
      </c>
      <c r="F39" s="303" t="s">
        <v>122</v>
      </c>
      <c r="G39" s="303" t="s">
        <v>123</v>
      </c>
      <c r="H39" s="303" t="s">
        <v>124</v>
      </c>
      <c r="I39" s="303" t="s">
        <v>125</v>
      </c>
      <c r="J39" s="304">
        <v>0.3</v>
      </c>
      <c r="K39" s="330">
        <v>0.3</v>
      </c>
      <c r="L39" s="330">
        <v>0.3</v>
      </c>
      <c r="M39" s="330">
        <v>0.3</v>
      </c>
      <c r="N39" s="330">
        <v>0.3</v>
      </c>
      <c r="O39" s="330">
        <v>0.6</v>
      </c>
      <c r="P39" s="331">
        <f t="shared" si="0"/>
        <v>1.7999999999999998</v>
      </c>
      <c r="Q39" s="330">
        <v>0.3</v>
      </c>
      <c r="R39" s="330">
        <v>0.3</v>
      </c>
      <c r="S39" s="330">
        <v>0.3</v>
      </c>
      <c r="T39" s="330">
        <v>0.3</v>
      </c>
      <c r="U39" s="330">
        <v>0.6</v>
      </c>
      <c r="V39" s="357">
        <f t="shared" si="2"/>
        <v>1.7999999999999998</v>
      </c>
      <c r="W39" s="330">
        <v>2.2999999999999998</v>
      </c>
      <c r="X39" s="330">
        <v>5.0999999999999996</v>
      </c>
      <c r="Y39" s="330">
        <v>9.6999999999999993</v>
      </c>
      <c r="Z39" s="358">
        <f t="shared" si="1"/>
        <v>20.7</v>
      </c>
      <c r="AA39" s="296" t="s">
        <v>204</v>
      </c>
      <c r="AB39" s="375"/>
    </row>
    <row r="40" spans="1:28" s="297" customFormat="1" ht="14.5" x14ac:dyDescent="0.3">
      <c r="A40" s="295"/>
      <c r="B40" s="100" t="s">
        <v>205</v>
      </c>
      <c r="C40" s="301" t="s">
        <v>201</v>
      </c>
      <c r="D40" s="302" t="s">
        <v>144</v>
      </c>
      <c r="E40" s="303" t="s">
        <v>138</v>
      </c>
      <c r="F40" s="303" t="s">
        <v>122</v>
      </c>
      <c r="G40" s="303" t="s">
        <v>123</v>
      </c>
      <c r="H40" s="303" t="s">
        <v>124</v>
      </c>
      <c r="I40" s="303" t="s">
        <v>125</v>
      </c>
      <c r="J40" s="306">
        <f t="shared" ref="J40:Y40" si="6">J38+J39</f>
        <v>3.6999999999999997</v>
      </c>
      <c r="K40" s="331">
        <f t="shared" si="6"/>
        <v>16.2</v>
      </c>
      <c r="L40" s="331">
        <f t="shared" si="6"/>
        <v>29.2</v>
      </c>
      <c r="M40" s="331">
        <f t="shared" si="6"/>
        <v>87.3</v>
      </c>
      <c r="N40" s="331">
        <f t="shared" si="6"/>
        <v>181.3</v>
      </c>
      <c r="O40" s="331">
        <f t="shared" si="6"/>
        <v>126.69999999999999</v>
      </c>
      <c r="P40" s="331">
        <f t="shared" si="6"/>
        <v>440.7</v>
      </c>
      <c r="Q40" s="331">
        <f t="shared" si="6"/>
        <v>30</v>
      </c>
      <c r="R40" s="331">
        <f t="shared" si="6"/>
        <v>40.299999999999997</v>
      </c>
      <c r="S40" s="331">
        <f t="shared" si="6"/>
        <v>104.2</v>
      </c>
      <c r="T40" s="331">
        <f t="shared" si="6"/>
        <v>138.80000000000001</v>
      </c>
      <c r="U40" s="331">
        <f t="shared" si="6"/>
        <v>104.5</v>
      </c>
      <c r="V40" s="331">
        <f t="shared" si="6"/>
        <v>417.8</v>
      </c>
      <c r="W40" s="331">
        <f t="shared" si="6"/>
        <v>429.90000000000003</v>
      </c>
      <c r="X40" s="331">
        <f t="shared" si="6"/>
        <v>545.80000000000007</v>
      </c>
      <c r="Y40" s="331">
        <f t="shared" si="6"/>
        <v>326</v>
      </c>
      <c r="Z40" s="358">
        <f t="shared" si="1"/>
        <v>2160.2000000000003</v>
      </c>
      <c r="AA40" s="296" t="s">
        <v>206</v>
      </c>
      <c r="AB40" s="375"/>
    </row>
    <row r="41" spans="1:28" ht="29" x14ac:dyDescent="0.3">
      <c r="A41" s="241"/>
      <c r="B41" s="100" t="s">
        <v>207</v>
      </c>
      <c r="C41" s="23" t="s">
        <v>208</v>
      </c>
      <c r="D41" s="179" t="s">
        <v>209</v>
      </c>
      <c r="E41" s="27" t="s">
        <v>189</v>
      </c>
      <c r="F41" s="27" t="s">
        <v>122</v>
      </c>
      <c r="G41" s="27" t="s">
        <v>123</v>
      </c>
      <c r="H41" s="27" t="s">
        <v>124</v>
      </c>
      <c r="I41" s="27" t="s">
        <v>125</v>
      </c>
      <c r="J41" s="304">
        <v>244</v>
      </c>
      <c r="K41" s="330">
        <v>244</v>
      </c>
      <c r="L41" s="330">
        <v>244</v>
      </c>
      <c r="M41" s="330">
        <v>244</v>
      </c>
      <c r="N41" s="330">
        <v>244</v>
      </c>
      <c r="O41" s="330">
        <v>244</v>
      </c>
      <c r="P41" s="331">
        <v>244</v>
      </c>
      <c r="Q41" s="330">
        <v>244</v>
      </c>
      <c r="R41" s="330">
        <v>244</v>
      </c>
      <c r="S41" s="330">
        <v>244</v>
      </c>
      <c r="T41" s="330">
        <v>244</v>
      </c>
      <c r="U41" s="330">
        <v>244</v>
      </c>
      <c r="V41" s="357">
        <v>244</v>
      </c>
      <c r="W41" s="330">
        <v>244</v>
      </c>
      <c r="X41" s="330">
        <v>244</v>
      </c>
      <c r="Y41" s="330">
        <v>244</v>
      </c>
      <c r="Z41" s="358">
        <v>244</v>
      </c>
      <c r="AA41" s="268" t="s">
        <v>210</v>
      </c>
    </row>
    <row r="42" spans="1:28" ht="58" x14ac:dyDescent="0.3">
      <c r="A42" s="241"/>
      <c r="B42" s="100" t="s">
        <v>211</v>
      </c>
      <c r="C42" s="23" t="s">
        <v>212</v>
      </c>
      <c r="D42" s="179" t="s">
        <v>213</v>
      </c>
      <c r="E42" s="27" t="s">
        <v>189</v>
      </c>
      <c r="F42" s="27" t="s">
        <v>122</v>
      </c>
      <c r="G42" s="27" t="s">
        <v>123</v>
      </c>
      <c r="H42" s="27" t="s">
        <v>124</v>
      </c>
      <c r="I42" s="27" t="s">
        <v>125</v>
      </c>
      <c r="J42" s="330">
        <v>244</v>
      </c>
      <c r="K42" s="330">
        <v>244</v>
      </c>
      <c r="L42" s="330">
        <v>244</v>
      </c>
      <c r="M42" s="330">
        <v>244</v>
      </c>
      <c r="N42" s="330">
        <v>244</v>
      </c>
      <c r="O42" s="330">
        <v>244</v>
      </c>
      <c r="P42" s="331">
        <v>244</v>
      </c>
      <c r="Q42" s="330">
        <v>244</v>
      </c>
      <c r="R42" s="330">
        <v>244</v>
      </c>
      <c r="S42" s="330">
        <v>244</v>
      </c>
      <c r="T42" s="330">
        <v>244</v>
      </c>
      <c r="U42" s="330">
        <v>244</v>
      </c>
      <c r="V42" s="357">
        <v>244</v>
      </c>
      <c r="W42" s="330">
        <v>244</v>
      </c>
      <c r="X42" s="330">
        <v>244</v>
      </c>
      <c r="Y42" s="330">
        <v>244</v>
      </c>
      <c r="Z42" s="358">
        <v>244</v>
      </c>
      <c r="AA42" s="268" t="s">
        <v>214</v>
      </c>
    </row>
    <row r="43" spans="1:28" ht="58" x14ac:dyDescent="0.3">
      <c r="A43" s="241"/>
      <c r="B43" s="100" t="s">
        <v>215</v>
      </c>
      <c r="C43" s="23" t="s">
        <v>216</v>
      </c>
      <c r="D43" s="179" t="s">
        <v>217</v>
      </c>
      <c r="E43" s="27" t="s">
        <v>189</v>
      </c>
      <c r="F43" s="27" t="s">
        <v>122</v>
      </c>
      <c r="G43" s="27" t="s">
        <v>123</v>
      </c>
      <c r="H43" s="27" t="s">
        <v>124</v>
      </c>
      <c r="I43" s="27" t="s">
        <v>125</v>
      </c>
      <c r="J43" s="304">
        <v>244</v>
      </c>
      <c r="K43" s="330">
        <v>244</v>
      </c>
      <c r="L43" s="330">
        <v>244</v>
      </c>
      <c r="M43" s="330">
        <v>240</v>
      </c>
      <c r="N43" s="330">
        <v>239</v>
      </c>
      <c r="O43" s="330">
        <v>166</v>
      </c>
      <c r="P43" s="331">
        <v>166</v>
      </c>
      <c r="Q43" s="330">
        <v>166</v>
      </c>
      <c r="R43" s="330">
        <v>163</v>
      </c>
      <c r="S43" s="330">
        <v>146</v>
      </c>
      <c r="T43" s="330">
        <v>131</v>
      </c>
      <c r="U43" s="330">
        <v>125</v>
      </c>
      <c r="V43" s="357">
        <v>125</v>
      </c>
      <c r="W43" s="330">
        <v>111</v>
      </c>
      <c r="X43" s="330">
        <v>95</v>
      </c>
      <c r="Y43" s="330">
        <v>95</v>
      </c>
      <c r="Z43" s="358">
        <v>95</v>
      </c>
      <c r="AA43" s="268" t="s">
        <v>218</v>
      </c>
      <c r="AB43" s="30" t="s">
        <v>620</v>
      </c>
    </row>
    <row r="44" spans="1:28" ht="14.5" x14ac:dyDescent="0.3">
      <c r="A44" s="241"/>
      <c r="B44" s="100" t="s">
        <v>219</v>
      </c>
      <c r="C44" s="23" t="s">
        <v>220</v>
      </c>
      <c r="D44" s="179" t="s">
        <v>137</v>
      </c>
      <c r="E44" s="27" t="s">
        <v>138</v>
      </c>
      <c r="F44" s="27" t="s">
        <v>122</v>
      </c>
      <c r="G44" s="27" t="s">
        <v>123</v>
      </c>
      <c r="H44" s="27" t="s">
        <v>124</v>
      </c>
      <c r="I44" s="27" t="s">
        <v>125</v>
      </c>
      <c r="J44" s="304">
        <v>0</v>
      </c>
      <c r="K44" s="330">
        <v>5.6</v>
      </c>
      <c r="L44" s="330">
        <v>11.7</v>
      </c>
      <c r="M44" s="330">
        <v>42.4</v>
      </c>
      <c r="N44" s="330">
        <v>96.1</v>
      </c>
      <c r="O44" s="330">
        <v>66.3</v>
      </c>
      <c r="P44" s="331">
        <f t="shared" si="0"/>
        <v>222.09999999999997</v>
      </c>
      <c r="Q44" s="330">
        <v>14.7</v>
      </c>
      <c r="R44" s="330">
        <v>37.299999999999997</v>
      </c>
      <c r="S44" s="330">
        <v>55.5</v>
      </c>
      <c r="T44" s="330">
        <v>34</v>
      </c>
      <c r="U44" s="330">
        <v>11.4</v>
      </c>
      <c r="V44" s="357">
        <f t="shared" si="2"/>
        <v>152.9</v>
      </c>
      <c r="W44" s="330">
        <v>0</v>
      </c>
      <c r="X44" s="330">
        <v>0</v>
      </c>
      <c r="Y44" s="330">
        <v>6.3</v>
      </c>
      <c r="Z44" s="358">
        <f t="shared" si="1"/>
        <v>381.3</v>
      </c>
      <c r="AA44" s="268" t="s">
        <v>221</v>
      </c>
    </row>
    <row r="45" spans="1:28" ht="14.5" x14ac:dyDescent="0.3">
      <c r="A45" s="241"/>
      <c r="B45" s="100" t="s">
        <v>222</v>
      </c>
      <c r="C45" s="23" t="s">
        <v>220</v>
      </c>
      <c r="D45" s="179" t="s">
        <v>616</v>
      </c>
      <c r="E45" s="27" t="s">
        <v>138</v>
      </c>
      <c r="F45" s="27" t="s">
        <v>122</v>
      </c>
      <c r="G45" s="27" t="s">
        <v>123</v>
      </c>
      <c r="H45" s="27" t="s">
        <v>124</v>
      </c>
      <c r="I45" s="27" t="s">
        <v>125</v>
      </c>
      <c r="J45" s="304">
        <v>0</v>
      </c>
      <c r="K45" s="330">
        <v>0</v>
      </c>
      <c r="L45" s="330">
        <v>0</v>
      </c>
      <c r="M45" s="330">
        <v>0</v>
      </c>
      <c r="N45" s="330">
        <v>0</v>
      </c>
      <c r="O45" s="330">
        <v>0.2</v>
      </c>
      <c r="P45" s="331">
        <f t="shared" si="0"/>
        <v>0.2</v>
      </c>
      <c r="Q45" s="330">
        <v>0.2</v>
      </c>
      <c r="R45" s="330">
        <v>0.2</v>
      </c>
      <c r="S45" s="330">
        <v>0.2</v>
      </c>
      <c r="T45" s="330">
        <v>0.2</v>
      </c>
      <c r="U45" s="330">
        <v>0.3</v>
      </c>
      <c r="V45" s="357">
        <f t="shared" si="2"/>
        <v>1.1000000000000001</v>
      </c>
      <c r="W45" s="330">
        <v>1.1000000000000001</v>
      </c>
      <c r="X45" s="330">
        <v>1.1000000000000001</v>
      </c>
      <c r="Y45" s="330">
        <v>1.1000000000000001</v>
      </c>
      <c r="Z45" s="358">
        <f t="shared" si="1"/>
        <v>4.6000000000000005</v>
      </c>
      <c r="AA45" s="268" t="s">
        <v>223</v>
      </c>
    </row>
    <row r="46" spans="1:28" ht="14.5" x14ac:dyDescent="0.3">
      <c r="A46" s="241"/>
      <c r="B46" s="100" t="s">
        <v>224</v>
      </c>
      <c r="C46" s="23" t="s">
        <v>220</v>
      </c>
      <c r="D46" s="179" t="s">
        <v>144</v>
      </c>
      <c r="E46" s="27" t="s">
        <v>138</v>
      </c>
      <c r="F46" s="27" t="s">
        <v>122</v>
      </c>
      <c r="G46" s="27" t="s">
        <v>123</v>
      </c>
      <c r="H46" s="27" t="s">
        <v>124</v>
      </c>
      <c r="I46" s="27" t="s">
        <v>125</v>
      </c>
      <c r="J46" s="306">
        <f t="shared" ref="J46:Y46" si="7">J44+J45</f>
        <v>0</v>
      </c>
      <c r="K46" s="331">
        <f t="shared" si="7"/>
        <v>5.6</v>
      </c>
      <c r="L46" s="331">
        <f t="shared" si="7"/>
        <v>11.7</v>
      </c>
      <c r="M46" s="331">
        <f t="shared" si="7"/>
        <v>42.4</v>
      </c>
      <c r="N46" s="331">
        <f t="shared" si="7"/>
        <v>96.1</v>
      </c>
      <c r="O46" s="331">
        <f t="shared" si="7"/>
        <v>66.5</v>
      </c>
      <c r="P46" s="331">
        <f t="shared" si="7"/>
        <v>222.29999999999995</v>
      </c>
      <c r="Q46" s="331">
        <f t="shared" si="7"/>
        <v>14.899999999999999</v>
      </c>
      <c r="R46" s="331">
        <f t="shared" si="7"/>
        <v>37.5</v>
      </c>
      <c r="S46" s="331">
        <f t="shared" si="7"/>
        <v>55.7</v>
      </c>
      <c r="T46" s="331">
        <f t="shared" si="7"/>
        <v>34.200000000000003</v>
      </c>
      <c r="U46" s="331">
        <f t="shared" si="7"/>
        <v>11.700000000000001</v>
      </c>
      <c r="V46" s="331">
        <f t="shared" si="7"/>
        <v>154</v>
      </c>
      <c r="W46" s="331">
        <f t="shared" si="7"/>
        <v>1.1000000000000001</v>
      </c>
      <c r="X46" s="331">
        <f t="shared" si="7"/>
        <v>1.1000000000000001</v>
      </c>
      <c r="Y46" s="331">
        <f t="shared" si="7"/>
        <v>7.4</v>
      </c>
      <c r="Z46" s="358">
        <f t="shared" si="1"/>
        <v>385.9</v>
      </c>
      <c r="AA46" s="268" t="s">
        <v>225</v>
      </c>
    </row>
    <row r="47" spans="1:28" ht="29" x14ac:dyDescent="0.3">
      <c r="A47" s="241"/>
      <c r="B47" s="100" t="s">
        <v>226</v>
      </c>
      <c r="C47" s="24" t="s">
        <v>227</v>
      </c>
      <c r="D47" s="56" t="s">
        <v>228</v>
      </c>
      <c r="E47" s="28" t="s">
        <v>189</v>
      </c>
      <c r="F47" s="28" t="s">
        <v>122</v>
      </c>
      <c r="G47" s="28" t="s">
        <v>123</v>
      </c>
      <c r="H47" s="28" t="s">
        <v>124</v>
      </c>
      <c r="I47" s="28" t="s">
        <v>125</v>
      </c>
      <c r="J47" s="304"/>
      <c r="K47" s="304" t="s">
        <v>229</v>
      </c>
      <c r="L47" s="304"/>
      <c r="M47" s="330"/>
      <c r="N47" s="330"/>
      <c r="O47" s="304"/>
      <c r="P47" s="331"/>
      <c r="Q47" s="330"/>
      <c r="R47" s="330"/>
      <c r="S47" s="330"/>
      <c r="T47" s="330"/>
      <c r="U47" s="330"/>
      <c r="V47" s="357">
        <f t="shared" si="2"/>
        <v>0</v>
      </c>
      <c r="W47" s="330"/>
      <c r="X47" s="330"/>
      <c r="Y47" s="330"/>
      <c r="Z47" s="358">
        <f t="shared" si="1"/>
        <v>0</v>
      </c>
      <c r="AA47" s="268" t="s">
        <v>230</v>
      </c>
      <c r="AB47" s="30" t="s">
        <v>231</v>
      </c>
    </row>
    <row r="48" spans="1:28" ht="58" x14ac:dyDescent="0.3">
      <c r="A48" s="241"/>
      <c r="B48" s="100" t="s">
        <v>232</v>
      </c>
      <c r="C48" s="24" t="s">
        <v>233</v>
      </c>
      <c r="D48" s="56" t="s">
        <v>234</v>
      </c>
      <c r="E48" s="28" t="s">
        <v>189</v>
      </c>
      <c r="F48" s="28" t="s">
        <v>122</v>
      </c>
      <c r="G48" s="28" t="s">
        <v>123</v>
      </c>
      <c r="H48" s="28" t="s">
        <v>124</v>
      </c>
      <c r="I48" s="28" t="s">
        <v>125</v>
      </c>
      <c r="J48" s="304"/>
      <c r="K48" s="330"/>
      <c r="L48" s="304"/>
      <c r="M48" s="330"/>
      <c r="N48" s="304"/>
      <c r="O48" s="304"/>
      <c r="P48" s="331"/>
      <c r="Q48" s="330"/>
      <c r="R48" s="330"/>
      <c r="S48" s="330"/>
      <c r="T48" s="330"/>
      <c r="U48" s="330"/>
      <c r="V48" s="357">
        <f t="shared" si="2"/>
        <v>0</v>
      </c>
      <c r="W48" s="330"/>
      <c r="X48" s="330"/>
      <c r="Y48" s="330"/>
      <c r="Z48" s="358">
        <f t="shared" si="1"/>
        <v>0</v>
      </c>
      <c r="AA48" s="268" t="s">
        <v>235</v>
      </c>
    </row>
    <row r="49" spans="1:28" ht="58" x14ac:dyDescent="0.3">
      <c r="A49" s="241"/>
      <c r="B49" s="100" t="s">
        <v>236</v>
      </c>
      <c r="C49" s="24" t="s">
        <v>237</v>
      </c>
      <c r="D49" s="56" t="s">
        <v>238</v>
      </c>
      <c r="E49" s="28" t="s">
        <v>189</v>
      </c>
      <c r="F49" s="28" t="s">
        <v>122</v>
      </c>
      <c r="G49" s="28" t="s">
        <v>123</v>
      </c>
      <c r="H49" s="28" t="s">
        <v>124</v>
      </c>
      <c r="I49" s="28" t="s">
        <v>125</v>
      </c>
      <c r="J49" s="304"/>
      <c r="K49" s="305"/>
      <c r="L49" s="335"/>
      <c r="M49" s="330"/>
      <c r="N49" s="330"/>
      <c r="O49" s="330"/>
      <c r="P49" s="331"/>
      <c r="Q49" s="330"/>
      <c r="R49" s="330"/>
      <c r="S49" s="330"/>
      <c r="T49" s="330"/>
      <c r="U49" s="330"/>
      <c r="V49" s="357">
        <f t="shared" si="2"/>
        <v>0</v>
      </c>
      <c r="W49" s="330"/>
      <c r="X49" s="330"/>
      <c r="Y49" s="330"/>
      <c r="Z49" s="358">
        <f t="shared" si="1"/>
        <v>0</v>
      </c>
      <c r="AA49" s="268" t="s">
        <v>239</v>
      </c>
    </row>
    <row r="50" spans="1:28" ht="14.5" x14ac:dyDescent="0.3">
      <c r="A50" s="241"/>
      <c r="B50" s="100" t="s">
        <v>240</v>
      </c>
      <c r="C50" s="24" t="s">
        <v>241</v>
      </c>
      <c r="D50" s="56" t="s">
        <v>137</v>
      </c>
      <c r="E50" s="28" t="s">
        <v>138</v>
      </c>
      <c r="F50" s="28" t="s">
        <v>122</v>
      </c>
      <c r="G50" s="28" t="s">
        <v>123</v>
      </c>
      <c r="H50" s="28" t="s">
        <v>124</v>
      </c>
      <c r="I50" s="28" t="s">
        <v>125</v>
      </c>
      <c r="J50" s="304"/>
      <c r="K50" s="320"/>
      <c r="L50" s="330"/>
      <c r="M50" s="330"/>
      <c r="N50" s="330"/>
      <c r="O50" s="330"/>
      <c r="P50" s="331">
        <f t="shared" si="0"/>
        <v>0</v>
      </c>
      <c r="Q50" s="330"/>
      <c r="R50" s="330"/>
      <c r="S50" s="330"/>
      <c r="T50" s="330"/>
      <c r="U50" s="330"/>
      <c r="V50" s="357">
        <f t="shared" si="2"/>
        <v>0</v>
      </c>
      <c r="W50" s="330"/>
      <c r="X50" s="330"/>
      <c r="Y50" s="330"/>
      <c r="Z50" s="358">
        <f t="shared" si="1"/>
        <v>0</v>
      </c>
      <c r="AA50" s="268" t="s">
        <v>242</v>
      </c>
    </row>
    <row r="51" spans="1:28" ht="14.5" x14ac:dyDescent="0.3">
      <c r="A51" s="241"/>
      <c r="B51" s="100" t="s">
        <v>243</v>
      </c>
      <c r="C51" s="24" t="s">
        <v>241</v>
      </c>
      <c r="D51" s="56" t="s">
        <v>141</v>
      </c>
      <c r="E51" s="28" t="s">
        <v>138</v>
      </c>
      <c r="F51" s="28" t="s">
        <v>122</v>
      </c>
      <c r="G51" s="28" t="s">
        <v>123</v>
      </c>
      <c r="H51" s="28" t="s">
        <v>124</v>
      </c>
      <c r="I51" s="28" t="s">
        <v>125</v>
      </c>
      <c r="J51" s="304"/>
      <c r="K51" s="330"/>
      <c r="L51" s="304"/>
      <c r="M51" s="330"/>
      <c r="N51" s="330"/>
      <c r="O51" s="330"/>
      <c r="P51" s="331">
        <f t="shared" si="0"/>
        <v>0</v>
      </c>
      <c r="Q51" s="330"/>
      <c r="R51" s="330"/>
      <c r="S51" s="330"/>
      <c r="T51" s="330"/>
      <c r="U51" s="330"/>
      <c r="V51" s="357">
        <f t="shared" si="2"/>
        <v>0</v>
      </c>
      <c r="W51" s="330"/>
      <c r="X51" s="330"/>
      <c r="Y51" s="330"/>
      <c r="Z51" s="358">
        <f t="shared" si="1"/>
        <v>0</v>
      </c>
      <c r="AA51" s="268" t="s">
        <v>244</v>
      </c>
    </row>
    <row r="52" spans="1:28" ht="14.5" x14ac:dyDescent="0.3">
      <c r="A52" s="241"/>
      <c r="B52" s="100" t="s">
        <v>245</v>
      </c>
      <c r="C52" s="24" t="s">
        <v>241</v>
      </c>
      <c r="D52" s="56" t="s">
        <v>144</v>
      </c>
      <c r="E52" s="28" t="s">
        <v>138</v>
      </c>
      <c r="F52" s="28" t="s">
        <v>122</v>
      </c>
      <c r="G52" s="28" t="s">
        <v>123</v>
      </c>
      <c r="H52" s="28" t="s">
        <v>124</v>
      </c>
      <c r="I52" s="28" t="s">
        <v>125</v>
      </c>
      <c r="J52" s="306">
        <f t="shared" ref="J52:Y52" si="8">J50+J51</f>
        <v>0</v>
      </c>
      <c r="K52" s="331">
        <f t="shared" si="8"/>
        <v>0</v>
      </c>
      <c r="L52" s="306">
        <f t="shared" si="8"/>
        <v>0</v>
      </c>
      <c r="M52" s="331">
        <f t="shared" si="8"/>
        <v>0</v>
      </c>
      <c r="N52" s="331">
        <f t="shared" si="8"/>
        <v>0</v>
      </c>
      <c r="O52" s="331">
        <f t="shared" si="8"/>
        <v>0</v>
      </c>
      <c r="P52" s="331">
        <f t="shared" si="8"/>
        <v>0</v>
      </c>
      <c r="Q52" s="331">
        <f t="shared" si="8"/>
        <v>0</v>
      </c>
      <c r="R52" s="331">
        <f t="shared" si="8"/>
        <v>0</v>
      </c>
      <c r="S52" s="331">
        <f t="shared" si="8"/>
        <v>0</v>
      </c>
      <c r="T52" s="331">
        <f t="shared" si="8"/>
        <v>0</v>
      </c>
      <c r="U52" s="331">
        <f t="shared" si="8"/>
        <v>0</v>
      </c>
      <c r="V52" s="331">
        <f t="shared" si="8"/>
        <v>0</v>
      </c>
      <c r="W52" s="331">
        <f t="shared" si="8"/>
        <v>0</v>
      </c>
      <c r="X52" s="331">
        <f t="shared" si="8"/>
        <v>0</v>
      </c>
      <c r="Y52" s="331">
        <f t="shared" si="8"/>
        <v>0</v>
      </c>
      <c r="Z52" s="358">
        <f t="shared" si="1"/>
        <v>0</v>
      </c>
      <c r="AA52" s="268" t="s">
        <v>246</v>
      </c>
    </row>
    <row r="53" spans="1:28" s="297" customFormat="1" ht="43.5" x14ac:dyDescent="0.3">
      <c r="A53" s="295"/>
      <c r="B53" s="100" t="s">
        <v>247</v>
      </c>
      <c r="C53" s="298" t="s">
        <v>248</v>
      </c>
      <c r="D53" s="299" t="s">
        <v>249</v>
      </c>
      <c r="E53" s="300" t="s">
        <v>189</v>
      </c>
      <c r="F53" s="300" t="s">
        <v>122</v>
      </c>
      <c r="G53" s="300" t="s">
        <v>123</v>
      </c>
      <c r="H53" s="300" t="s">
        <v>124</v>
      </c>
      <c r="I53" s="300" t="s">
        <v>125</v>
      </c>
      <c r="J53" s="304">
        <v>54</v>
      </c>
      <c r="K53" s="330">
        <v>54</v>
      </c>
      <c r="L53" s="304">
        <v>54</v>
      </c>
      <c r="M53" s="330">
        <v>54</v>
      </c>
      <c r="N53" s="330">
        <v>54</v>
      </c>
      <c r="O53" s="330">
        <v>54</v>
      </c>
      <c r="P53" s="331">
        <v>54</v>
      </c>
      <c r="Q53" s="330">
        <v>54</v>
      </c>
      <c r="R53" s="330">
        <v>54</v>
      </c>
      <c r="S53" s="330">
        <v>54</v>
      </c>
      <c r="T53" s="330">
        <v>54</v>
      </c>
      <c r="U53" s="304">
        <v>54</v>
      </c>
      <c r="V53" s="331">
        <v>54</v>
      </c>
      <c r="W53" s="330">
        <v>54</v>
      </c>
      <c r="X53" s="330">
        <v>54</v>
      </c>
      <c r="Y53" s="330">
        <v>54</v>
      </c>
      <c r="Z53" s="358">
        <v>54</v>
      </c>
      <c r="AA53" s="296" t="s">
        <v>250</v>
      </c>
      <c r="AB53" s="375"/>
    </row>
    <row r="54" spans="1:28" s="297" customFormat="1" ht="43.5" x14ac:dyDescent="0.3">
      <c r="A54" s="295"/>
      <c r="B54" s="100" t="s">
        <v>251</v>
      </c>
      <c r="C54" s="298" t="s">
        <v>252</v>
      </c>
      <c r="D54" s="299" t="s">
        <v>249</v>
      </c>
      <c r="E54" s="300" t="s">
        <v>189</v>
      </c>
      <c r="F54" s="300" t="s">
        <v>122</v>
      </c>
      <c r="G54" s="300" t="s">
        <v>123</v>
      </c>
      <c r="H54" s="300" t="s">
        <v>124</v>
      </c>
      <c r="I54" s="300" t="s">
        <v>125</v>
      </c>
      <c r="J54" s="304">
        <v>54</v>
      </c>
      <c r="K54" s="330">
        <v>54</v>
      </c>
      <c r="L54" s="304">
        <v>54</v>
      </c>
      <c r="M54" s="330">
        <v>54</v>
      </c>
      <c r="N54" s="330">
        <v>54</v>
      </c>
      <c r="O54" s="330">
        <v>54</v>
      </c>
      <c r="P54" s="331">
        <v>54</v>
      </c>
      <c r="Q54" s="330">
        <v>54</v>
      </c>
      <c r="R54" s="330">
        <v>54</v>
      </c>
      <c r="S54" s="330">
        <v>54</v>
      </c>
      <c r="T54" s="330">
        <v>54</v>
      </c>
      <c r="U54" s="304">
        <v>54</v>
      </c>
      <c r="V54" s="357">
        <v>54</v>
      </c>
      <c r="W54" s="330">
        <v>54</v>
      </c>
      <c r="X54" s="330">
        <v>54</v>
      </c>
      <c r="Y54" s="330">
        <v>54</v>
      </c>
      <c r="Z54" s="358">
        <v>54</v>
      </c>
      <c r="AA54" s="296" t="s">
        <v>253</v>
      </c>
      <c r="AB54" s="375"/>
    </row>
    <row r="55" spans="1:28" s="297" customFormat="1" ht="43.5" x14ac:dyDescent="0.3">
      <c r="A55" s="295"/>
      <c r="B55" s="100" t="s">
        <v>254</v>
      </c>
      <c r="C55" s="298" t="s">
        <v>255</v>
      </c>
      <c r="D55" s="299" t="s">
        <v>249</v>
      </c>
      <c r="E55" s="300" t="s">
        <v>189</v>
      </c>
      <c r="F55" s="300" t="s">
        <v>122</v>
      </c>
      <c r="G55" s="300" t="s">
        <v>123</v>
      </c>
      <c r="H55" s="300" t="s">
        <v>124</v>
      </c>
      <c r="I55" s="300" t="s">
        <v>125</v>
      </c>
      <c r="J55" s="304">
        <v>54</v>
      </c>
      <c r="K55" s="330">
        <v>54</v>
      </c>
      <c r="L55" s="304">
        <v>54</v>
      </c>
      <c r="M55" s="330">
        <v>54</v>
      </c>
      <c r="N55" s="330">
        <v>53</v>
      </c>
      <c r="O55" s="330">
        <v>27</v>
      </c>
      <c r="P55" s="331">
        <v>27</v>
      </c>
      <c r="Q55" s="330">
        <v>27</v>
      </c>
      <c r="R55" s="330">
        <v>27</v>
      </c>
      <c r="S55" s="330">
        <v>13</v>
      </c>
      <c r="T55" s="330">
        <v>5</v>
      </c>
      <c r="U55" s="304">
        <v>0</v>
      </c>
      <c r="V55" s="357">
        <v>0</v>
      </c>
      <c r="W55" s="330">
        <v>0</v>
      </c>
      <c r="X55" s="330">
        <v>0</v>
      </c>
      <c r="Y55" s="330">
        <v>0</v>
      </c>
      <c r="Z55" s="358">
        <v>0</v>
      </c>
      <c r="AA55" s="296" t="s">
        <v>256</v>
      </c>
      <c r="AB55" s="375"/>
    </row>
    <row r="56" spans="1:28" s="297" customFormat="1" ht="42" x14ac:dyDescent="0.3">
      <c r="A56" s="295"/>
      <c r="B56" s="100" t="s">
        <v>257</v>
      </c>
      <c r="C56" s="298" t="s">
        <v>258</v>
      </c>
      <c r="D56" s="299" t="s">
        <v>137</v>
      </c>
      <c r="E56" s="300" t="s">
        <v>138</v>
      </c>
      <c r="F56" s="300" t="s">
        <v>122</v>
      </c>
      <c r="G56" s="300" t="s">
        <v>123</v>
      </c>
      <c r="H56" s="300" t="s">
        <v>124</v>
      </c>
      <c r="I56" s="300" t="s">
        <v>125</v>
      </c>
      <c r="J56" s="304">
        <v>2</v>
      </c>
      <c r="K56" s="330">
        <v>33.5</v>
      </c>
      <c r="L56" s="304">
        <v>41.9</v>
      </c>
      <c r="M56" s="330">
        <v>143</v>
      </c>
      <c r="N56" s="330">
        <v>162</v>
      </c>
      <c r="O56" s="330">
        <v>155.69999999999999</v>
      </c>
      <c r="P56" s="331">
        <f t="shared" si="0"/>
        <v>536.09999999999991</v>
      </c>
      <c r="Q56" s="330">
        <v>8.3000000000000007</v>
      </c>
      <c r="R56" s="330">
        <v>11</v>
      </c>
      <c r="S56" s="330">
        <v>28.5</v>
      </c>
      <c r="T56" s="330">
        <v>38</v>
      </c>
      <c r="U56" s="304">
        <v>28.5</v>
      </c>
      <c r="V56" s="479">
        <f t="shared" si="2"/>
        <v>114.3</v>
      </c>
      <c r="W56" s="330">
        <v>0</v>
      </c>
      <c r="X56" s="330">
        <v>0</v>
      </c>
      <c r="Y56" s="330">
        <v>10.6</v>
      </c>
      <c r="Z56" s="480">
        <f t="shared" si="1"/>
        <v>660.99999999999989</v>
      </c>
      <c r="AA56" s="296" t="s">
        <v>259</v>
      </c>
      <c r="AB56" s="375" t="s">
        <v>615</v>
      </c>
    </row>
    <row r="57" spans="1:28" s="297" customFormat="1" ht="28" x14ac:dyDescent="0.3">
      <c r="A57" s="295"/>
      <c r="B57" s="100" t="s">
        <v>260</v>
      </c>
      <c r="C57" s="298" t="s">
        <v>258</v>
      </c>
      <c r="D57" s="299" t="s">
        <v>141</v>
      </c>
      <c r="E57" s="300" t="s">
        <v>138</v>
      </c>
      <c r="F57" s="300" t="s">
        <v>122</v>
      </c>
      <c r="G57" s="300" t="s">
        <v>123</v>
      </c>
      <c r="H57" s="300" t="s">
        <v>124</v>
      </c>
      <c r="I57" s="300" t="s">
        <v>125</v>
      </c>
      <c r="J57" s="304">
        <v>0</v>
      </c>
      <c r="K57" s="330">
        <v>0</v>
      </c>
      <c r="L57" s="304">
        <v>0</v>
      </c>
      <c r="M57" s="330">
        <v>0</v>
      </c>
      <c r="N57" s="330">
        <v>0.1</v>
      </c>
      <c r="O57" s="330">
        <v>0.2</v>
      </c>
      <c r="P57" s="331">
        <f t="shared" si="0"/>
        <v>0.30000000000000004</v>
      </c>
      <c r="Q57" s="330">
        <v>0.2</v>
      </c>
      <c r="R57" s="330">
        <v>0.2</v>
      </c>
      <c r="S57" s="330">
        <v>0.2</v>
      </c>
      <c r="T57" s="330">
        <v>0.2</v>
      </c>
      <c r="U57" s="304">
        <v>0.3</v>
      </c>
      <c r="V57" s="357">
        <f t="shared" si="2"/>
        <v>1.1000000000000001</v>
      </c>
      <c r="W57" s="330">
        <v>1.1000000000000001</v>
      </c>
      <c r="X57" s="330">
        <v>1.1000000000000001</v>
      </c>
      <c r="Y57" s="330">
        <v>1.1000000000000001</v>
      </c>
      <c r="Z57" s="358">
        <f t="shared" si="1"/>
        <v>4.7</v>
      </c>
      <c r="AA57" s="296" t="s">
        <v>261</v>
      </c>
      <c r="AB57" s="375"/>
    </row>
    <row r="58" spans="1:28" s="297" customFormat="1" ht="28" x14ac:dyDescent="0.3">
      <c r="A58" s="295"/>
      <c r="B58" s="100" t="s">
        <v>262</v>
      </c>
      <c r="C58" s="298" t="s">
        <v>258</v>
      </c>
      <c r="D58" s="299" t="s">
        <v>144</v>
      </c>
      <c r="E58" s="300" t="s">
        <v>138</v>
      </c>
      <c r="F58" s="300" t="s">
        <v>122</v>
      </c>
      <c r="G58" s="300" t="s">
        <v>123</v>
      </c>
      <c r="H58" s="300" t="s">
        <v>124</v>
      </c>
      <c r="I58" s="300" t="s">
        <v>125</v>
      </c>
      <c r="J58" s="306">
        <f t="shared" ref="J58:Y58" si="9">J56+J57</f>
        <v>2</v>
      </c>
      <c r="K58" s="331">
        <f t="shared" si="9"/>
        <v>33.5</v>
      </c>
      <c r="L58" s="331">
        <f t="shared" si="9"/>
        <v>41.9</v>
      </c>
      <c r="M58" s="331">
        <f t="shared" si="9"/>
        <v>143</v>
      </c>
      <c r="N58" s="331">
        <f t="shared" si="9"/>
        <v>162.1</v>
      </c>
      <c r="O58" s="331">
        <f t="shared" si="9"/>
        <v>155.89999999999998</v>
      </c>
      <c r="P58" s="331">
        <f t="shared" si="9"/>
        <v>536.39999999999986</v>
      </c>
      <c r="Q58" s="331">
        <f t="shared" si="9"/>
        <v>8.5</v>
      </c>
      <c r="R58" s="331">
        <f t="shared" si="9"/>
        <v>11.2</v>
      </c>
      <c r="S58" s="331">
        <f t="shared" si="9"/>
        <v>28.7</v>
      </c>
      <c r="T58" s="331">
        <f t="shared" si="9"/>
        <v>38.200000000000003</v>
      </c>
      <c r="U58" s="306">
        <f t="shared" si="9"/>
        <v>28.8</v>
      </c>
      <c r="V58" s="331">
        <f t="shared" si="9"/>
        <v>115.39999999999999</v>
      </c>
      <c r="W58" s="331">
        <f t="shared" si="9"/>
        <v>1.1000000000000001</v>
      </c>
      <c r="X58" s="331">
        <f t="shared" si="9"/>
        <v>1.1000000000000001</v>
      </c>
      <c r="Y58" s="331">
        <f t="shared" si="9"/>
        <v>11.7</v>
      </c>
      <c r="Z58" s="358">
        <f t="shared" si="1"/>
        <v>665.69999999999993</v>
      </c>
      <c r="AA58" s="296" t="s">
        <v>263</v>
      </c>
      <c r="AB58" s="375"/>
    </row>
    <row r="59" spans="1:28" ht="29" x14ac:dyDescent="0.3">
      <c r="A59" s="241"/>
      <c r="B59" s="100" t="s">
        <v>264</v>
      </c>
      <c r="C59" s="24" t="s">
        <v>265</v>
      </c>
      <c r="D59" s="56" t="s">
        <v>266</v>
      </c>
      <c r="E59" s="28" t="s">
        <v>267</v>
      </c>
      <c r="F59" s="28" t="s">
        <v>170</v>
      </c>
      <c r="G59" s="28" t="s">
        <v>123</v>
      </c>
      <c r="H59" s="28" t="s">
        <v>124</v>
      </c>
      <c r="I59" s="28" t="s">
        <v>125</v>
      </c>
      <c r="J59" s="304">
        <v>8.1199999999999992</v>
      </c>
      <c r="K59" s="330">
        <v>8.11</v>
      </c>
      <c r="L59" s="330">
        <v>8.1</v>
      </c>
      <c r="M59" s="330">
        <v>8.1</v>
      </c>
      <c r="N59" s="330">
        <v>8.09</v>
      </c>
      <c r="O59" s="330">
        <v>8.08</v>
      </c>
      <c r="P59" s="331">
        <f>SUM(K59:O59)</f>
        <v>40.480000000000004</v>
      </c>
      <c r="Q59" s="330">
        <v>8.07</v>
      </c>
      <c r="R59" s="330">
        <v>8.06</v>
      </c>
      <c r="S59" s="330">
        <v>8.0500000000000007</v>
      </c>
      <c r="T59" s="330">
        <v>8.07</v>
      </c>
      <c r="U59" s="304">
        <v>8.06</v>
      </c>
      <c r="V59" s="357">
        <f t="shared" si="2"/>
        <v>40.31</v>
      </c>
      <c r="W59" s="330">
        <v>8.0500000000000007</v>
      </c>
      <c r="X59" s="330">
        <v>8.07</v>
      </c>
      <c r="Y59" s="330">
        <v>8.06</v>
      </c>
      <c r="Z59" s="358">
        <f t="shared" si="1"/>
        <v>104.97</v>
      </c>
      <c r="AA59" s="268" t="s">
        <v>268</v>
      </c>
    </row>
    <row r="60" spans="1:28" ht="29" x14ac:dyDescent="0.3">
      <c r="A60" s="241"/>
      <c r="B60" s="100" t="s">
        <v>269</v>
      </c>
      <c r="C60" s="24" t="s">
        <v>270</v>
      </c>
      <c r="D60" s="180" t="s">
        <v>266</v>
      </c>
      <c r="E60" s="269" t="s">
        <v>267</v>
      </c>
      <c r="F60" s="28" t="s">
        <v>170</v>
      </c>
      <c r="G60" s="269" t="s">
        <v>123</v>
      </c>
      <c r="H60" s="269" t="s">
        <v>124</v>
      </c>
      <c r="I60" s="269" t="s">
        <v>125</v>
      </c>
      <c r="J60" s="304">
        <v>8.1199999999999992</v>
      </c>
      <c r="K60" s="330">
        <v>7.92</v>
      </c>
      <c r="L60" s="330">
        <v>7.71</v>
      </c>
      <c r="M60" s="330">
        <v>7.5</v>
      </c>
      <c r="N60" s="330">
        <v>7.3</v>
      </c>
      <c r="O60" s="330">
        <v>7.12</v>
      </c>
      <c r="P60" s="331">
        <f>SUM(K60:O60)</f>
        <v>37.549999999999997</v>
      </c>
      <c r="Q60" s="330">
        <v>7.12</v>
      </c>
      <c r="R60" s="330">
        <v>7.11</v>
      </c>
      <c r="S60" s="330">
        <v>7.1</v>
      </c>
      <c r="T60" s="330">
        <v>7.09</v>
      </c>
      <c r="U60" s="304">
        <v>7.08</v>
      </c>
      <c r="V60" s="357">
        <f>SUM(Q60:U60)</f>
        <v>35.5</v>
      </c>
      <c r="W60" s="330">
        <v>7.04</v>
      </c>
      <c r="X60" s="330">
        <v>7.01</v>
      </c>
      <c r="Y60" s="330">
        <v>6.97</v>
      </c>
      <c r="Z60" s="358">
        <f>SUM(P60,V60,W60,X60,Y60)</f>
        <v>94.070000000000007</v>
      </c>
      <c r="AA60" s="268" t="s">
        <v>271</v>
      </c>
    </row>
    <row r="61" spans="1:28" ht="14.5" x14ac:dyDescent="0.3">
      <c r="A61" s="241"/>
      <c r="B61" s="100" t="s">
        <v>272</v>
      </c>
      <c r="C61" s="24" t="s">
        <v>273</v>
      </c>
      <c r="D61" s="180" t="s">
        <v>137</v>
      </c>
      <c r="E61" s="269" t="s">
        <v>138</v>
      </c>
      <c r="F61" s="28" t="s">
        <v>170</v>
      </c>
      <c r="G61" s="269" t="s">
        <v>123</v>
      </c>
      <c r="H61" s="269" t="s">
        <v>124</v>
      </c>
      <c r="I61" s="269" t="s">
        <v>125</v>
      </c>
      <c r="J61" s="304">
        <v>20</v>
      </c>
      <c r="K61" s="330">
        <v>29.9</v>
      </c>
      <c r="L61" s="330">
        <v>29.9</v>
      </c>
      <c r="M61" s="330">
        <v>29.9</v>
      </c>
      <c r="N61" s="330">
        <v>29.9</v>
      </c>
      <c r="O61" s="330">
        <v>29.9</v>
      </c>
      <c r="P61" s="331">
        <f>SUM(K61:O61)</f>
        <v>149.5</v>
      </c>
      <c r="Q61" s="330">
        <v>20</v>
      </c>
      <c r="R61" s="330">
        <v>20</v>
      </c>
      <c r="S61" s="330">
        <v>20</v>
      </c>
      <c r="T61" s="330">
        <v>20</v>
      </c>
      <c r="U61" s="304">
        <v>20</v>
      </c>
      <c r="V61" s="357">
        <f>SUM(Q61:U61)</f>
        <v>100</v>
      </c>
      <c r="W61" s="330">
        <v>100</v>
      </c>
      <c r="X61" s="330">
        <v>100</v>
      </c>
      <c r="Y61" s="330">
        <v>100</v>
      </c>
      <c r="Z61" s="358">
        <f>SUM(P61,V61,W61,X61,Y61)</f>
        <v>549.5</v>
      </c>
      <c r="AA61" s="268" t="s">
        <v>274</v>
      </c>
      <c r="AB61" s="30" t="s">
        <v>673</v>
      </c>
    </row>
    <row r="62" spans="1:28" ht="14.5" x14ac:dyDescent="0.3">
      <c r="A62" s="241"/>
      <c r="B62" s="100" t="s">
        <v>275</v>
      </c>
      <c r="C62" s="24" t="s">
        <v>273</v>
      </c>
      <c r="D62" s="180" t="s">
        <v>141</v>
      </c>
      <c r="E62" s="269" t="s">
        <v>138</v>
      </c>
      <c r="F62" s="28" t="s">
        <v>170</v>
      </c>
      <c r="G62" s="269" t="s">
        <v>123</v>
      </c>
      <c r="H62" s="269" t="s">
        <v>124</v>
      </c>
      <c r="I62" s="269" t="s">
        <v>125</v>
      </c>
      <c r="J62" s="304">
        <v>0</v>
      </c>
      <c r="K62" s="330">
        <v>0</v>
      </c>
      <c r="L62" s="330">
        <v>0</v>
      </c>
      <c r="M62" s="330">
        <v>0</v>
      </c>
      <c r="N62" s="330">
        <v>0</v>
      </c>
      <c r="O62" s="330">
        <v>0</v>
      </c>
      <c r="P62" s="331">
        <f>SUM(K62:O62)</f>
        <v>0</v>
      </c>
      <c r="Q62" s="330">
        <v>0</v>
      </c>
      <c r="R62" s="330">
        <v>0</v>
      </c>
      <c r="S62" s="330">
        <v>0</v>
      </c>
      <c r="T62" s="330">
        <v>0</v>
      </c>
      <c r="U62" s="304">
        <v>0</v>
      </c>
      <c r="V62" s="357">
        <f>SUM(Q62:U62)</f>
        <v>0</v>
      </c>
      <c r="W62" s="330">
        <v>0</v>
      </c>
      <c r="X62" s="330">
        <v>0</v>
      </c>
      <c r="Y62" s="330">
        <v>0</v>
      </c>
      <c r="Z62" s="358">
        <f>SUM(P62,V62,W62,X62,Y62)</f>
        <v>0</v>
      </c>
      <c r="AA62" s="268" t="s">
        <v>276</v>
      </c>
    </row>
    <row r="63" spans="1:28" ht="14.5" x14ac:dyDescent="0.3">
      <c r="A63" s="241"/>
      <c r="B63" s="100" t="s">
        <v>277</v>
      </c>
      <c r="C63" s="24" t="s">
        <v>273</v>
      </c>
      <c r="D63" s="180" t="s">
        <v>144</v>
      </c>
      <c r="E63" s="269" t="s">
        <v>138</v>
      </c>
      <c r="F63" s="28" t="s">
        <v>170</v>
      </c>
      <c r="G63" s="269" t="s">
        <v>123</v>
      </c>
      <c r="H63" s="269" t="s">
        <v>124</v>
      </c>
      <c r="I63" s="269" t="s">
        <v>125</v>
      </c>
      <c r="J63" s="306">
        <f t="shared" ref="J63:Y63" si="10">J61+J62</f>
        <v>20</v>
      </c>
      <c r="K63" s="331">
        <f t="shared" si="10"/>
        <v>29.9</v>
      </c>
      <c r="L63" s="331">
        <f t="shared" si="10"/>
        <v>29.9</v>
      </c>
      <c r="M63" s="331">
        <f t="shared" si="10"/>
        <v>29.9</v>
      </c>
      <c r="N63" s="331">
        <f t="shared" si="10"/>
        <v>29.9</v>
      </c>
      <c r="O63" s="331">
        <f t="shared" si="10"/>
        <v>29.9</v>
      </c>
      <c r="P63" s="331">
        <f t="shared" si="10"/>
        <v>149.5</v>
      </c>
      <c r="Q63" s="331">
        <f t="shared" si="10"/>
        <v>20</v>
      </c>
      <c r="R63" s="331">
        <f t="shared" si="10"/>
        <v>20</v>
      </c>
      <c r="S63" s="331">
        <f t="shared" si="10"/>
        <v>20</v>
      </c>
      <c r="T63" s="331">
        <f t="shared" si="10"/>
        <v>20</v>
      </c>
      <c r="U63" s="306">
        <f t="shared" si="10"/>
        <v>20</v>
      </c>
      <c r="V63" s="331">
        <f t="shared" si="10"/>
        <v>100</v>
      </c>
      <c r="W63" s="331">
        <f t="shared" si="10"/>
        <v>100</v>
      </c>
      <c r="X63" s="331">
        <f t="shared" si="10"/>
        <v>100</v>
      </c>
      <c r="Y63" s="331">
        <f t="shared" si="10"/>
        <v>100</v>
      </c>
      <c r="Z63" s="358">
        <f>SUM(P63,V63,W63,X63,Y63)</f>
        <v>549.5</v>
      </c>
      <c r="AA63" s="268" t="s">
        <v>278</v>
      </c>
    </row>
    <row r="64" spans="1:28" ht="43.5" x14ac:dyDescent="0.3">
      <c r="A64" s="241"/>
      <c r="B64" s="100" t="s">
        <v>279</v>
      </c>
      <c r="C64" s="23" t="s">
        <v>280</v>
      </c>
      <c r="D64" s="179" t="s">
        <v>281</v>
      </c>
      <c r="E64" s="27" t="s">
        <v>121</v>
      </c>
      <c r="F64" s="27" t="s">
        <v>170</v>
      </c>
      <c r="G64" s="27" t="s">
        <v>123</v>
      </c>
      <c r="H64" s="27" t="s">
        <v>124</v>
      </c>
      <c r="I64" s="27" t="s">
        <v>125</v>
      </c>
      <c r="J64" s="304">
        <v>1.23</v>
      </c>
      <c r="K64" s="330">
        <v>1.22</v>
      </c>
      <c r="L64" s="330">
        <v>1.21</v>
      </c>
      <c r="M64" s="330">
        <v>1.2</v>
      </c>
      <c r="N64" s="330">
        <v>1.19</v>
      </c>
      <c r="O64" s="330">
        <v>1.18</v>
      </c>
      <c r="P64" s="331">
        <f>SUM(K64:O64)</f>
        <v>6</v>
      </c>
      <c r="Q64" s="330">
        <v>1.19</v>
      </c>
      <c r="R64" s="330">
        <v>1.21</v>
      </c>
      <c r="S64" s="330">
        <v>1.23</v>
      </c>
      <c r="T64" s="330">
        <v>1.25</v>
      </c>
      <c r="U64" s="304">
        <v>1.27</v>
      </c>
      <c r="V64" s="357">
        <f t="shared" si="2"/>
        <v>6.15</v>
      </c>
      <c r="W64" s="330">
        <v>6.55</v>
      </c>
      <c r="X64" s="330">
        <v>7.02</v>
      </c>
      <c r="Y64" s="330">
        <v>7.31</v>
      </c>
      <c r="Z64" s="358">
        <f t="shared" si="1"/>
        <v>33.03</v>
      </c>
      <c r="AA64" s="268" t="s">
        <v>282</v>
      </c>
    </row>
    <row r="65" spans="1:28" ht="58" x14ac:dyDescent="0.3">
      <c r="A65" s="241"/>
      <c r="B65" s="100" t="s">
        <v>283</v>
      </c>
      <c r="C65" s="23" t="s">
        <v>284</v>
      </c>
      <c r="D65" s="179" t="s">
        <v>285</v>
      </c>
      <c r="E65" s="27" t="s">
        <v>121</v>
      </c>
      <c r="F65" s="27" t="s">
        <v>170</v>
      </c>
      <c r="G65" s="27" t="s">
        <v>123</v>
      </c>
      <c r="H65" s="27" t="s">
        <v>124</v>
      </c>
      <c r="I65" s="27" t="s">
        <v>125</v>
      </c>
      <c r="J65" s="304">
        <v>1.23</v>
      </c>
      <c r="K65" s="330">
        <v>1.22</v>
      </c>
      <c r="L65" s="330">
        <v>1.21</v>
      </c>
      <c r="M65" s="330">
        <v>1.2</v>
      </c>
      <c r="N65" s="330">
        <v>1.19</v>
      </c>
      <c r="O65" s="330">
        <v>1.18</v>
      </c>
      <c r="P65" s="331">
        <f t="shared" ref="P65:P66" si="11">SUM(K65:O65)</f>
        <v>6</v>
      </c>
      <c r="Q65" s="330">
        <v>1.19</v>
      </c>
      <c r="R65" s="330">
        <v>1.21</v>
      </c>
      <c r="S65" s="330">
        <v>1.23</v>
      </c>
      <c r="T65" s="330">
        <v>1.25</v>
      </c>
      <c r="U65" s="304">
        <v>1.27</v>
      </c>
      <c r="V65" s="357">
        <f t="shared" si="2"/>
        <v>6.15</v>
      </c>
      <c r="W65" s="330">
        <v>6.55</v>
      </c>
      <c r="X65" s="330">
        <v>7.02</v>
      </c>
      <c r="Y65" s="330">
        <v>7.31</v>
      </c>
      <c r="Z65" s="358">
        <f t="shared" si="1"/>
        <v>33.03</v>
      </c>
      <c r="AA65" s="268" t="s">
        <v>286</v>
      </c>
    </row>
    <row r="66" spans="1:28" ht="87" x14ac:dyDescent="0.3">
      <c r="A66" s="241"/>
      <c r="B66" s="178" t="s">
        <v>287</v>
      </c>
      <c r="C66" s="23" t="s">
        <v>288</v>
      </c>
      <c r="D66" s="179" t="s">
        <v>289</v>
      </c>
      <c r="E66" s="27" t="s">
        <v>121</v>
      </c>
      <c r="F66" s="27" t="s">
        <v>170</v>
      </c>
      <c r="G66" s="27" t="s">
        <v>123</v>
      </c>
      <c r="H66" s="27" t="s">
        <v>124</v>
      </c>
      <c r="I66" s="27" t="s">
        <v>125</v>
      </c>
      <c r="J66" s="304">
        <v>1.23</v>
      </c>
      <c r="K66" s="330">
        <v>1.22</v>
      </c>
      <c r="L66" s="361">
        <v>1.21</v>
      </c>
      <c r="M66" s="361">
        <v>1.2</v>
      </c>
      <c r="N66" s="330">
        <v>1.19</v>
      </c>
      <c r="O66" s="330">
        <v>1.18</v>
      </c>
      <c r="P66" s="331">
        <f t="shared" si="11"/>
        <v>6</v>
      </c>
      <c r="Q66" s="330">
        <v>1.17</v>
      </c>
      <c r="R66" s="330">
        <v>1.1599999999999999</v>
      </c>
      <c r="S66" s="330">
        <v>1.1200000000000001</v>
      </c>
      <c r="T66" s="330">
        <v>1.0900000000000001</v>
      </c>
      <c r="U66" s="304">
        <v>1.05</v>
      </c>
      <c r="V66" s="331">
        <f t="shared" si="2"/>
        <v>5.59</v>
      </c>
      <c r="W66" s="330">
        <v>4.74</v>
      </c>
      <c r="X66" s="330">
        <v>3.95</v>
      </c>
      <c r="Y66" s="330">
        <v>2.84</v>
      </c>
      <c r="Z66" s="358">
        <f t="shared" si="1"/>
        <v>23.119999999999997</v>
      </c>
      <c r="AA66" s="268" t="s">
        <v>290</v>
      </c>
    </row>
    <row r="67" spans="1:28" ht="14.5" x14ac:dyDescent="0.3">
      <c r="A67" s="241"/>
      <c r="B67" s="174" t="s">
        <v>291</v>
      </c>
      <c r="C67" s="23" t="s">
        <v>292</v>
      </c>
      <c r="D67" s="179" t="s">
        <v>137</v>
      </c>
      <c r="E67" s="27" t="s">
        <v>138</v>
      </c>
      <c r="F67" s="27" t="s">
        <v>170</v>
      </c>
      <c r="G67" s="27" t="s">
        <v>123</v>
      </c>
      <c r="H67" s="27" t="s">
        <v>124</v>
      </c>
      <c r="I67" s="27" t="s">
        <v>125</v>
      </c>
      <c r="J67" s="304">
        <v>0</v>
      </c>
      <c r="K67" s="320">
        <v>0</v>
      </c>
      <c r="L67" s="330">
        <v>0</v>
      </c>
      <c r="M67" s="330">
        <v>0</v>
      </c>
      <c r="N67" s="330">
        <v>0</v>
      </c>
      <c r="O67" s="330">
        <v>0</v>
      </c>
      <c r="P67" s="331">
        <f t="shared" si="0"/>
        <v>0</v>
      </c>
      <c r="Q67" s="330">
        <v>0.8</v>
      </c>
      <c r="R67" s="330">
        <v>1.2</v>
      </c>
      <c r="S67" s="330">
        <v>2</v>
      </c>
      <c r="T67" s="330">
        <v>2</v>
      </c>
      <c r="U67" s="304">
        <v>2</v>
      </c>
      <c r="V67" s="357">
        <f>SUM(Q67:U67)</f>
        <v>8</v>
      </c>
      <c r="W67" s="330">
        <v>10</v>
      </c>
      <c r="X67" s="330">
        <v>10</v>
      </c>
      <c r="Y67" s="330">
        <v>12</v>
      </c>
      <c r="Z67" s="358">
        <f t="shared" si="1"/>
        <v>40</v>
      </c>
      <c r="AA67" s="268" t="s">
        <v>293</v>
      </c>
    </row>
    <row r="68" spans="1:28" ht="14.5" x14ac:dyDescent="0.3">
      <c r="A68" s="241"/>
      <c r="B68" s="174" t="s">
        <v>294</v>
      </c>
      <c r="C68" s="23" t="s">
        <v>292</v>
      </c>
      <c r="D68" s="179" t="s">
        <v>141</v>
      </c>
      <c r="E68" s="27" t="s">
        <v>138</v>
      </c>
      <c r="F68" s="27" t="s">
        <v>170</v>
      </c>
      <c r="G68" s="27" t="s">
        <v>123</v>
      </c>
      <c r="H68" s="27" t="s">
        <v>124</v>
      </c>
      <c r="I68" s="27" t="s">
        <v>125</v>
      </c>
      <c r="J68" s="304">
        <v>0</v>
      </c>
      <c r="K68" s="320">
        <v>0</v>
      </c>
      <c r="L68" s="330">
        <v>0</v>
      </c>
      <c r="M68" s="304">
        <v>0</v>
      </c>
      <c r="N68" s="330">
        <v>0</v>
      </c>
      <c r="O68" s="330">
        <v>0</v>
      </c>
      <c r="P68" s="331">
        <f t="shared" si="0"/>
        <v>0</v>
      </c>
      <c r="Q68" s="330">
        <v>0.2</v>
      </c>
      <c r="R68" s="330">
        <v>0.3</v>
      </c>
      <c r="S68" s="330">
        <v>0.5</v>
      </c>
      <c r="T68" s="330">
        <v>0.5</v>
      </c>
      <c r="U68" s="330">
        <v>0.5</v>
      </c>
      <c r="V68" s="357">
        <f t="shared" ref="V68:V69" si="12">SUM(Q68:U68)</f>
        <v>2</v>
      </c>
      <c r="W68" s="330">
        <v>2.5</v>
      </c>
      <c r="X68" s="330">
        <v>2.5</v>
      </c>
      <c r="Y68" s="330">
        <v>3</v>
      </c>
      <c r="Z68" s="358">
        <f t="shared" si="1"/>
        <v>10</v>
      </c>
      <c r="AA68" s="268" t="s">
        <v>295</v>
      </c>
    </row>
    <row r="69" spans="1:28" ht="14.5" x14ac:dyDescent="0.3">
      <c r="A69" s="241"/>
      <c r="B69" s="174" t="s">
        <v>296</v>
      </c>
      <c r="C69" s="23" t="s">
        <v>292</v>
      </c>
      <c r="D69" s="179" t="s">
        <v>144</v>
      </c>
      <c r="E69" s="27" t="s">
        <v>138</v>
      </c>
      <c r="F69" s="27" t="s">
        <v>170</v>
      </c>
      <c r="G69" s="27" t="s">
        <v>123</v>
      </c>
      <c r="H69" s="27" t="s">
        <v>124</v>
      </c>
      <c r="I69" s="27" t="s">
        <v>125</v>
      </c>
      <c r="J69" s="306">
        <f t="shared" ref="J69:X69" si="13">J67+J68</f>
        <v>0</v>
      </c>
      <c r="K69" s="332">
        <f t="shared" si="13"/>
        <v>0</v>
      </c>
      <c r="L69" s="331">
        <f t="shared" si="13"/>
        <v>0</v>
      </c>
      <c r="M69" s="306">
        <f t="shared" si="13"/>
        <v>0</v>
      </c>
      <c r="N69" s="331">
        <f t="shared" si="13"/>
        <v>0</v>
      </c>
      <c r="O69" s="331">
        <f t="shared" si="13"/>
        <v>0</v>
      </c>
      <c r="P69" s="331">
        <f t="shared" si="13"/>
        <v>0</v>
      </c>
      <c r="Q69" s="331">
        <f t="shared" si="13"/>
        <v>1</v>
      </c>
      <c r="R69" s="331">
        <f t="shared" si="13"/>
        <v>1.5</v>
      </c>
      <c r="S69" s="331">
        <f t="shared" si="13"/>
        <v>2.5</v>
      </c>
      <c r="T69" s="331">
        <f t="shared" si="13"/>
        <v>2.5</v>
      </c>
      <c r="U69" s="331">
        <f t="shared" si="13"/>
        <v>2.5</v>
      </c>
      <c r="V69" s="357">
        <f t="shared" si="12"/>
        <v>10</v>
      </c>
      <c r="W69" s="331">
        <f t="shared" si="13"/>
        <v>12.5</v>
      </c>
      <c r="X69" s="331">
        <f t="shared" si="13"/>
        <v>12.5</v>
      </c>
      <c r="Y69" s="331">
        <v>15</v>
      </c>
      <c r="Z69" s="358">
        <f t="shared" si="1"/>
        <v>50</v>
      </c>
      <c r="AA69" s="268" t="s">
        <v>297</v>
      </c>
    </row>
    <row r="70" spans="1:28" ht="42" x14ac:dyDescent="0.3">
      <c r="A70" s="241"/>
      <c r="B70" s="177" t="s">
        <v>564</v>
      </c>
      <c r="C70" s="266" t="s">
        <v>298</v>
      </c>
      <c r="D70" s="56" t="s">
        <v>299</v>
      </c>
      <c r="E70" s="28" t="s">
        <v>121</v>
      </c>
      <c r="F70" s="28" t="s">
        <v>122</v>
      </c>
      <c r="G70" s="28" t="s">
        <v>123</v>
      </c>
      <c r="H70" s="28" t="s">
        <v>124</v>
      </c>
      <c r="I70" s="28" t="s">
        <v>125</v>
      </c>
      <c r="J70" s="304">
        <v>855</v>
      </c>
      <c r="K70" s="320">
        <v>855</v>
      </c>
      <c r="L70" s="330">
        <v>855</v>
      </c>
      <c r="M70" s="304">
        <v>855</v>
      </c>
      <c r="N70" s="330">
        <v>855</v>
      </c>
      <c r="O70" s="330">
        <v>855</v>
      </c>
      <c r="P70" s="331">
        <v>855</v>
      </c>
      <c r="Q70" s="330">
        <v>855</v>
      </c>
      <c r="R70" s="330">
        <v>855</v>
      </c>
      <c r="S70" s="330">
        <v>855</v>
      </c>
      <c r="T70" s="330">
        <v>855</v>
      </c>
      <c r="U70" s="330">
        <v>855</v>
      </c>
      <c r="V70" s="357">
        <v>855</v>
      </c>
      <c r="W70" s="330">
        <v>855</v>
      </c>
      <c r="X70" s="330">
        <v>855</v>
      </c>
      <c r="Y70" s="330">
        <v>855</v>
      </c>
      <c r="Z70" s="358">
        <v>855</v>
      </c>
      <c r="AA70" s="268" t="s">
        <v>300</v>
      </c>
    </row>
    <row r="71" spans="1:28" ht="72.5" x14ac:dyDescent="0.3">
      <c r="A71" s="241"/>
      <c r="B71" s="177" t="s">
        <v>301</v>
      </c>
      <c r="C71" s="266" t="s">
        <v>563</v>
      </c>
      <c r="D71" s="56" t="s">
        <v>614</v>
      </c>
      <c r="E71" s="28" t="s">
        <v>121</v>
      </c>
      <c r="F71" s="28" t="s">
        <v>122</v>
      </c>
      <c r="G71" s="28" t="s">
        <v>123</v>
      </c>
      <c r="H71" s="28" t="s">
        <v>124</v>
      </c>
      <c r="I71" s="28" t="s">
        <v>125</v>
      </c>
      <c r="J71" s="304">
        <v>6</v>
      </c>
      <c r="K71" s="320">
        <v>6</v>
      </c>
      <c r="L71" s="330">
        <v>3</v>
      </c>
      <c r="M71" s="304">
        <v>1</v>
      </c>
      <c r="N71" s="330">
        <v>1</v>
      </c>
      <c r="O71" s="330">
        <v>1</v>
      </c>
      <c r="P71" s="331">
        <v>0</v>
      </c>
      <c r="Q71" s="330">
        <v>0</v>
      </c>
      <c r="R71" s="330">
        <v>0</v>
      </c>
      <c r="S71" s="330">
        <v>0</v>
      </c>
      <c r="T71" s="330">
        <v>0</v>
      </c>
      <c r="U71" s="330">
        <v>0</v>
      </c>
      <c r="V71" s="357">
        <v>0</v>
      </c>
      <c r="W71" s="330">
        <v>0</v>
      </c>
      <c r="X71" s="330">
        <v>0</v>
      </c>
      <c r="Y71" s="330">
        <v>0</v>
      </c>
      <c r="Z71" s="358">
        <v>0</v>
      </c>
      <c r="AA71" s="268" t="s">
        <v>302</v>
      </c>
    </row>
    <row r="72" spans="1:28" ht="43.5" x14ac:dyDescent="0.3">
      <c r="A72" s="241"/>
      <c r="B72" s="177" t="s">
        <v>303</v>
      </c>
      <c r="C72" s="266" t="s">
        <v>304</v>
      </c>
      <c r="D72" s="56" t="s">
        <v>305</v>
      </c>
      <c r="E72" s="28" t="s">
        <v>121</v>
      </c>
      <c r="F72" s="28" t="s">
        <v>122</v>
      </c>
      <c r="G72" s="28" t="s">
        <v>123</v>
      </c>
      <c r="H72" s="28" t="s">
        <v>124</v>
      </c>
      <c r="I72" s="28" t="s">
        <v>125</v>
      </c>
      <c r="J72" s="304">
        <v>849</v>
      </c>
      <c r="K72" s="320">
        <v>849</v>
      </c>
      <c r="L72" s="330">
        <v>849</v>
      </c>
      <c r="M72" s="304">
        <v>848</v>
      </c>
      <c r="N72" s="330">
        <v>846</v>
      </c>
      <c r="O72" s="330">
        <v>783</v>
      </c>
      <c r="P72" s="331">
        <v>783</v>
      </c>
      <c r="Q72" s="330">
        <v>783</v>
      </c>
      <c r="R72" s="330">
        <v>768</v>
      </c>
      <c r="S72" s="330">
        <v>751</v>
      </c>
      <c r="T72" s="330">
        <v>724</v>
      </c>
      <c r="U72" s="330">
        <v>715</v>
      </c>
      <c r="V72" s="357">
        <v>715</v>
      </c>
      <c r="W72" s="330">
        <v>480</v>
      </c>
      <c r="X72" s="330">
        <v>248</v>
      </c>
      <c r="Y72" s="330">
        <v>0</v>
      </c>
      <c r="Z72" s="358">
        <v>0</v>
      </c>
      <c r="AA72" s="268" t="s">
        <v>306</v>
      </c>
    </row>
    <row r="73" spans="1:28" ht="14.5" x14ac:dyDescent="0.3">
      <c r="A73" s="241"/>
      <c r="B73" s="177" t="s">
        <v>307</v>
      </c>
      <c r="C73" s="266" t="s">
        <v>308</v>
      </c>
      <c r="D73" s="56" t="s">
        <v>137</v>
      </c>
      <c r="E73" s="28" t="s">
        <v>138</v>
      </c>
      <c r="F73" s="28" t="s">
        <v>122</v>
      </c>
      <c r="G73" s="28" t="s">
        <v>123</v>
      </c>
      <c r="H73" s="28" t="s">
        <v>124</v>
      </c>
      <c r="I73" s="28" t="s">
        <v>125</v>
      </c>
      <c r="J73" s="378">
        <v>0</v>
      </c>
      <c r="K73" s="385">
        <v>0</v>
      </c>
      <c r="L73" s="386">
        <v>0</v>
      </c>
      <c r="M73" s="304">
        <v>1.1000000000000001</v>
      </c>
      <c r="N73" s="330">
        <v>7.5</v>
      </c>
      <c r="O73" s="330">
        <v>24.4</v>
      </c>
      <c r="P73" s="381">
        <f t="shared" si="0"/>
        <v>33</v>
      </c>
      <c r="Q73" s="330">
        <v>0</v>
      </c>
      <c r="R73" s="330">
        <v>0.7</v>
      </c>
      <c r="S73" s="330">
        <v>16.899999999999999</v>
      </c>
      <c r="T73" s="330">
        <v>17.100000000000001</v>
      </c>
      <c r="U73" s="330">
        <v>3.5</v>
      </c>
      <c r="V73" s="357">
        <f t="shared" si="2"/>
        <v>38.200000000000003</v>
      </c>
      <c r="W73" s="330">
        <v>103.5</v>
      </c>
      <c r="X73" s="330">
        <v>55.5</v>
      </c>
      <c r="Y73" s="330">
        <v>60.8</v>
      </c>
      <c r="Z73" s="377">
        <f t="shared" si="1"/>
        <v>291</v>
      </c>
      <c r="AA73" s="268" t="s">
        <v>309</v>
      </c>
    </row>
    <row r="74" spans="1:28" ht="14.5" x14ac:dyDescent="0.3">
      <c r="A74" s="241"/>
      <c r="B74" s="177" t="s">
        <v>310</v>
      </c>
      <c r="C74" s="266" t="s">
        <v>308</v>
      </c>
      <c r="D74" s="56" t="s">
        <v>611</v>
      </c>
      <c r="E74" s="28" t="s">
        <v>138</v>
      </c>
      <c r="F74" s="84" t="s">
        <v>122</v>
      </c>
      <c r="G74" s="84" t="s">
        <v>123</v>
      </c>
      <c r="H74" s="84" t="s">
        <v>124</v>
      </c>
      <c r="I74" s="84" t="s">
        <v>125</v>
      </c>
      <c r="J74" s="387">
        <v>0</v>
      </c>
      <c r="K74" s="385">
        <v>0</v>
      </c>
      <c r="L74" s="386">
        <v>0</v>
      </c>
      <c r="M74" s="378">
        <f>1*1881.35/1000000</f>
        <v>1.8813499999999999E-3</v>
      </c>
      <c r="N74" s="378">
        <f>(17*1881.35/1000000)+(1*3446.5/1000000)</f>
        <v>3.5429449999999994E-2</v>
      </c>
      <c r="O74" s="378">
        <f>(57*1881.35/1000000)+(9*3446.5/1000000)</f>
        <v>0.13825545</v>
      </c>
      <c r="P74" s="381">
        <f t="shared" si="0"/>
        <v>0.17556624999999998</v>
      </c>
      <c r="Q74" s="378">
        <f>(57*1881.35/1000000)+(9*3446.5/1000000)</f>
        <v>0.13825545</v>
      </c>
      <c r="R74" s="378">
        <f>(61*1881.35/1000000)+(10*3446.5/1000000)</f>
        <v>0.14922734999999998</v>
      </c>
      <c r="S74" s="378">
        <f>(85*1881.35/1000000)+(13*3446.5/1000000)</f>
        <v>0.20471924999999999</v>
      </c>
      <c r="T74" s="378">
        <f>(110*1881.35/1000000)+(15*3446.5/1000000)</f>
        <v>0.25864599999999999</v>
      </c>
      <c r="U74" s="378">
        <f>(117*1881.35/1000000)+(17*3446.5/1000000)</f>
        <v>0.27870845</v>
      </c>
      <c r="V74" s="388">
        <f t="shared" si="2"/>
        <v>1.0295565</v>
      </c>
      <c r="W74" s="378">
        <f>(314*1881.35/1000000)+(55*3446.5/1000000)*5</f>
        <v>1.5385314000000001</v>
      </c>
      <c r="X74" s="378">
        <f>(514*1881.35/1000000)+(87*3446.5/1000000)*5</f>
        <v>2.4662413999999999</v>
      </c>
      <c r="Y74" s="378">
        <f>(732*1881.35/1000000)+(117*3446.5/1000000)*5</f>
        <v>3.3933507000000001</v>
      </c>
      <c r="Z74" s="376">
        <f>SUM(P74,V74,W74,X74,Y74)</f>
        <v>8.6032462500000015</v>
      </c>
      <c r="AA74" s="268" t="s">
        <v>311</v>
      </c>
    </row>
    <row r="75" spans="1:28" ht="15" thickBot="1" x14ac:dyDescent="0.35">
      <c r="A75" s="254"/>
      <c r="B75" s="255" t="s">
        <v>312</v>
      </c>
      <c r="C75" s="267" t="s">
        <v>308</v>
      </c>
      <c r="D75" s="57" t="s">
        <v>144</v>
      </c>
      <c r="E75" s="321" t="s">
        <v>138</v>
      </c>
      <c r="F75" s="322" t="s">
        <v>122</v>
      </c>
      <c r="G75" s="322" t="s">
        <v>123</v>
      </c>
      <c r="H75" s="322" t="s">
        <v>124</v>
      </c>
      <c r="I75" s="322" t="s">
        <v>125</v>
      </c>
      <c r="J75" s="379">
        <f t="shared" ref="J75:Y75" si="14">J73+J74</f>
        <v>0</v>
      </c>
      <c r="K75" s="380">
        <f t="shared" si="14"/>
        <v>0</v>
      </c>
      <c r="L75" s="381">
        <f t="shared" si="14"/>
        <v>0</v>
      </c>
      <c r="M75" s="382">
        <f t="shared" si="14"/>
        <v>1.10188135</v>
      </c>
      <c r="N75" s="383">
        <f t="shared" si="14"/>
        <v>7.5354294499999996</v>
      </c>
      <c r="O75" s="383">
        <f t="shared" si="14"/>
        <v>24.538255449999998</v>
      </c>
      <c r="P75" s="381">
        <f t="shared" si="14"/>
        <v>33.175566250000003</v>
      </c>
      <c r="Q75" s="383">
        <f t="shared" si="14"/>
        <v>0.13825545</v>
      </c>
      <c r="R75" s="383">
        <f t="shared" si="14"/>
        <v>0.84922734999999994</v>
      </c>
      <c r="S75" s="383">
        <f t="shared" si="14"/>
        <v>17.104719249999999</v>
      </c>
      <c r="T75" s="383">
        <f t="shared" si="14"/>
        <v>17.358646</v>
      </c>
      <c r="U75" s="383">
        <f t="shared" si="14"/>
        <v>3.7787084499999999</v>
      </c>
      <c r="V75" s="381">
        <f t="shared" si="14"/>
        <v>39.229556500000001</v>
      </c>
      <c r="W75" s="381">
        <f t="shared" si="14"/>
        <v>105.0385314</v>
      </c>
      <c r="X75" s="381">
        <f t="shared" si="14"/>
        <v>57.966241400000001</v>
      </c>
      <c r="Y75" s="381">
        <f t="shared" si="14"/>
        <v>64.193350699999996</v>
      </c>
      <c r="Z75" s="384">
        <f>SUM(P75,V75,W75,X75,Y75)</f>
        <v>299.60324624999998</v>
      </c>
      <c r="AA75" s="271" t="s">
        <v>313</v>
      </c>
    </row>
    <row r="76" spans="1:28" ht="28.5" thickBot="1" x14ac:dyDescent="0.35">
      <c r="A76" s="560" t="s">
        <v>314</v>
      </c>
      <c r="B76" s="250" t="s">
        <v>315</v>
      </c>
      <c r="C76" s="390" t="s">
        <v>316</v>
      </c>
      <c r="D76" s="391" t="s">
        <v>317</v>
      </c>
      <c r="E76" s="392" t="s">
        <v>121</v>
      </c>
      <c r="F76" s="393" t="s">
        <v>170</v>
      </c>
      <c r="G76" s="394" t="s">
        <v>123</v>
      </c>
      <c r="H76" s="395" t="s">
        <v>124</v>
      </c>
      <c r="I76" s="396" t="s">
        <v>125</v>
      </c>
      <c r="J76" s="370">
        <v>15787</v>
      </c>
      <c r="K76" s="481">
        <f>(J76+82.6)</f>
        <v>15869.6</v>
      </c>
      <c r="L76" s="482">
        <f>(K76+82.6)</f>
        <v>15952.2</v>
      </c>
      <c r="M76" s="483">
        <f>(L76+82.6)</f>
        <v>16034.800000000001</v>
      </c>
      <c r="N76" s="482">
        <f>(M76+82.6)</f>
        <v>16117.400000000001</v>
      </c>
      <c r="O76" s="328">
        <v>16200</v>
      </c>
      <c r="P76" s="341">
        <v>16200</v>
      </c>
      <c r="Q76" s="482">
        <f>P76+492.5</f>
        <v>16692.5</v>
      </c>
      <c r="R76" s="481">
        <f>Q76+492.5</f>
        <v>17185</v>
      </c>
      <c r="S76" s="482">
        <f>(R76+492.5)</f>
        <v>17677.5</v>
      </c>
      <c r="T76" s="481">
        <f>S76+492.5</f>
        <v>18170</v>
      </c>
      <c r="U76" s="482">
        <f>T76+492.5</f>
        <v>18662.5</v>
      </c>
      <c r="V76" s="341">
        <v>18663</v>
      </c>
      <c r="W76" s="328">
        <v>21125</v>
      </c>
      <c r="X76" s="328">
        <v>23587</v>
      </c>
      <c r="Y76" s="328">
        <v>24314</v>
      </c>
      <c r="Z76" s="352"/>
      <c r="AA76" s="272" t="s">
        <v>318</v>
      </c>
    </row>
    <row r="77" spans="1:28" ht="28" x14ac:dyDescent="0.3">
      <c r="A77" s="561"/>
      <c r="B77" s="175" t="s">
        <v>319</v>
      </c>
      <c r="C77" s="397" t="s">
        <v>320</v>
      </c>
      <c r="D77" s="398" t="s">
        <v>317</v>
      </c>
      <c r="E77" s="399" t="s">
        <v>121</v>
      </c>
      <c r="F77" s="400" t="s">
        <v>170</v>
      </c>
      <c r="G77" s="401" t="s">
        <v>123</v>
      </c>
      <c r="H77" s="402" t="s">
        <v>124</v>
      </c>
      <c r="I77" s="403" t="s">
        <v>125</v>
      </c>
      <c r="J77" s="371">
        <v>15787</v>
      </c>
      <c r="K77" s="449">
        <v>15869.6</v>
      </c>
      <c r="L77" s="450">
        <v>15952.2</v>
      </c>
      <c r="M77" s="484">
        <v>16034.800000000001</v>
      </c>
      <c r="N77" s="450">
        <v>16117.400000000001</v>
      </c>
      <c r="O77" s="340">
        <v>16200</v>
      </c>
      <c r="P77" s="342">
        <v>16200</v>
      </c>
      <c r="Q77" s="450">
        <v>16692.5</v>
      </c>
      <c r="R77" s="449">
        <v>17185</v>
      </c>
      <c r="S77" s="450">
        <v>17677.5</v>
      </c>
      <c r="T77" s="449">
        <v>18170</v>
      </c>
      <c r="U77" s="450">
        <v>18662.5</v>
      </c>
      <c r="V77" s="488">
        <v>18663</v>
      </c>
      <c r="W77" s="489">
        <v>21125</v>
      </c>
      <c r="X77" s="489">
        <v>23587</v>
      </c>
      <c r="Y77" s="489">
        <v>24314</v>
      </c>
      <c r="Z77" s="353"/>
      <c r="AA77" s="272" t="s">
        <v>318</v>
      </c>
    </row>
    <row r="78" spans="1:28" ht="28" x14ac:dyDescent="0.3">
      <c r="A78" s="561"/>
      <c r="B78" s="175" t="s">
        <v>321</v>
      </c>
      <c r="C78" s="397" t="s">
        <v>322</v>
      </c>
      <c r="D78" s="398" t="s">
        <v>317</v>
      </c>
      <c r="E78" s="404" t="s">
        <v>121</v>
      </c>
      <c r="F78" s="400" t="s">
        <v>170</v>
      </c>
      <c r="G78" s="401" t="s">
        <v>123</v>
      </c>
      <c r="H78" s="402" t="s">
        <v>124</v>
      </c>
      <c r="I78" s="403" t="s">
        <v>125</v>
      </c>
      <c r="J78" s="371">
        <v>15787</v>
      </c>
      <c r="K78" s="485">
        <v>15869.6</v>
      </c>
      <c r="L78" s="486">
        <v>15952.2</v>
      </c>
      <c r="M78" s="487">
        <v>16034.800000000001</v>
      </c>
      <c r="N78" s="486">
        <v>16117.400000000001</v>
      </c>
      <c r="O78" s="329">
        <v>15746</v>
      </c>
      <c r="P78" s="342">
        <v>15746</v>
      </c>
      <c r="Q78" s="450">
        <f>(P78-471.5)</f>
        <v>15274.5</v>
      </c>
      <c r="R78" s="486">
        <f>(Q78-471.5)</f>
        <v>14803</v>
      </c>
      <c r="S78" s="450">
        <f>(R78-471.5)</f>
        <v>14331.5</v>
      </c>
      <c r="T78" s="486">
        <f>(S78-471.5)</f>
        <v>13860</v>
      </c>
      <c r="U78" s="450">
        <f>(T78-471.5)</f>
        <v>13388.5</v>
      </c>
      <c r="V78" s="351">
        <v>13389</v>
      </c>
      <c r="W78" s="450">
        <f>V78-(471.5*5)</f>
        <v>11031.5</v>
      </c>
      <c r="X78" s="486">
        <f>W78-(471.5*5)</f>
        <v>8674</v>
      </c>
      <c r="Y78" s="490">
        <v>6315</v>
      </c>
      <c r="Z78" s="353"/>
      <c r="AA78" s="272" t="s">
        <v>318</v>
      </c>
    </row>
    <row r="79" spans="1:28" ht="14.5" x14ac:dyDescent="0.3">
      <c r="A79" s="561"/>
      <c r="B79" s="175" t="s">
        <v>323</v>
      </c>
      <c r="C79" s="397" t="s">
        <v>324</v>
      </c>
      <c r="D79" s="398" t="s">
        <v>137</v>
      </c>
      <c r="E79" s="399" t="s">
        <v>138</v>
      </c>
      <c r="F79" s="400" t="s">
        <v>170</v>
      </c>
      <c r="G79" s="401" t="s">
        <v>123</v>
      </c>
      <c r="H79" s="402" t="s">
        <v>124</v>
      </c>
      <c r="I79" s="403" t="s">
        <v>125</v>
      </c>
      <c r="J79" s="371">
        <v>0</v>
      </c>
      <c r="K79" s="333">
        <v>10</v>
      </c>
      <c r="L79" s="329">
        <v>10</v>
      </c>
      <c r="M79" s="248">
        <v>10</v>
      </c>
      <c r="N79" s="329">
        <v>15</v>
      </c>
      <c r="O79" s="329">
        <v>15</v>
      </c>
      <c r="P79" s="342">
        <v>65</v>
      </c>
      <c r="Q79" s="329">
        <v>7.2</v>
      </c>
      <c r="R79" s="333">
        <v>10.8</v>
      </c>
      <c r="S79" s="329">
        <v>18</v>
      </c>
      <c r="T79" s="333">
        <v>18</v>
      </c>
      <c r="U79" s="329">
        <v>18</v>
      </c>
      <c r="V79" s="351">
        <f>SUM(Q79:U79)</f>
        <v>72</v>
      </c>
      <c r="W79" s="329">
        <v>90</v>
      </c>
      <c r="X79" s="333">
        <v>90</v>
      </c>
      <c r="Y79" s="329">
        <v>108</v>
      </c>
      <c r="Z79" s="353">
        <f>SUM(P79,V79,W79,X79,Y79)</f>
        <v>425</v>
      </c>
      <c r="AA79" s="272" t="s">
        <v>325</v>
      </c>
      <c r="AB79" s="30" t="s">
        <v>562</v>
      </c>
    </row>
    <row r="80" spans="1:28" ht="14.5" x14ac:dyDescent="0.3">
      <c r="A80" s="561"/>
      <c r="B80" s="175" t="s">
        <v>326</v>
      </c>
      <c r="C80" s="397" t="s">
        <v>324</v>
      </c>
      <c r="D80" s="398" t="s">
        <v>141</v>
      </c>
      <c r="E80" s="399" t="s">
        <v>138</v>
      </c>
      <c r="F80" s="400" t="s">
        <v>170</v>
      </c>
      <c r="G80" s="401" t="s">
        <v>123</v>
      </c>
      <c r="H80" s="402" t="s">
        <v>124</v>
      </c>
      <c r="I80" s="403" t="s">
        <v>125</v>
      </c>
      <c r="J80" s="371">
        <v>0</v>
      </c>
      <c r="K80" s="333">
        <v>0</v>
      </c>
      <c r="L80" s="329">
        <v>0</v>
      </c>
      <c r="M80" s="248">
        <v>0</v>
      </c>
      <c r="N80" s="329">
        <v>0</v>
      </c>
      <c r="O80" s="329">
        <v>0</v>
      </c>
      <c r="P80" s="342">
        <v>0</v>
      </c>
      <c r="Q80" s="329">
        <v>1.8</v>
      </c>
      <c r="R80" s="333">
        <v>2.7</v>
      </c>
      <c r="S80" s="329">
        <v>4.5</v>
      </c>
      <c r="T80" s="333">
        <v>4.5</v>
      </c>
      <c r="U80" s="329">
        <v>4.5</v>
      </c>
      <c r="V80" s="351">
        <f t="shared" si="2"/>
        <v>18</v>
      </c>
      <c r="W80" s="329">
        <v>22.5</v>
      </c>
      <c r="X80" s="333">
        <v>22.5</v>
      </c>
      <c r="Y80" s="329">
        <v>27</v>
      </c>
      <c r="Z80" s="353">
        <f t="shared" si="1"/>
        <v>90</v>
      </c>
      <c r="AA80" s="272" t="s">
        <v>327</v>
      </c>
    </row>
    <row r="81" spans="1:28" ht="14.5" x14ac:dyDescent="0.3">
      <c r="A81" s="561"/>
      <c r="B81" s="175" t="s">
        <v>328</v>
      </c>
      <c r="C81" s="405" t="s">
        <v>324</v>
      </c>
      <c r="D81" s="406" t="s">
        <v>144</v>
      </c>
      <c r="E81" s="399" t="s">
        <v>138</v>
      </c>
      <c r="F81" s="407" t="s">
        <v>170</v>
      </c>
      <c r="G81" s="408" t="s">
        <v>123</v>
      </c>
      <c r="H81" s="409" t="s">
        <v>124</v>
      </c>
      <c r="I81" s="410" t="s">
        <v>125</v>
      </c>
      <c r="J81" s="372">
        <v>0</v>
      </c>
      <c r="K81" s="363">
        <v>6</v>
      </c>
      <c r="L81" s="342">
        <v>7</v>
      </c>
      <c r="M81" s="343">
        <v>12</v>
      </c>
      <c r="N81" s="342">
        <v>12</v>
      </c>
      <c r="O81" s="364">
        <v>12</v>
      </c>
      <c r="P81" s="364">
        <v>65</v>
      </c>
      <c r="Q81" s="364">
        <v>9</v>
      </c>
      <c r="R81" s="365">
        <v>13.5</v>
      </c>
      <c r="S81" s="364">
        <v>22.5</v>
      </c>
      <c r="T81" s="365">
        <v>22.5</v>
      </c>
      <c r="U81" s="364">
        <v>22.5</v>
      </c>
      <c r="V81" s="366">
        <f>SUM(Q81:U81)</f>
        <v>90</v>
      </c>
      <c r="W81" s="342">
        <v>112.5</v>
      </c>
      <c r="X81" s="363">
        <v>112.5</v>
      </c>
      <c r="Y81" s="342">
        <v>135</v>
      </c>
      <c r="Z81" s="353">
        <f>SUM(P81,V81,W81,X81,Y81)</f>
        <v>515</v>
      </c>
      <c r="AA81" s="367" t="s">
        <v>329</v>
      </c>
    </row>
    <row r="82" spans="1:28" ht="28" x14ac:dyDescent="0.3">
      <c r="A82" s="561"/>
      <c r="B82" s="175" t="s">
        <v>330</v>
      </c>
      <c r="C82" s="411" t="s">
        <v>331</v>
      </c>
      <c r="D82" s="411" t="s">
        <v>317</v>
      </c>
      <c r="E82" s="362" t="s">
        <v>121</v>
      </c>
      <c r="F82" s="412" t="s">
        <v>170</v>
      </c>
      <c r="G82" s="413" t="s">
        <v>123</v>
      </c>
      <c r="H82" s="414" t="s">
        <v>124</v>
      </c>
      <c r="I82" s="415" t="s">
        <v>125</v>
      </c>
      <c r="J82" s="495">
        <v>234395</v>
      </c>
      <c r="K82" s="495">
        <f>SUM((($O$82-$J$82)/5)+J82)</f>
        <v>234784.6</v>
      </c>
      <c r="L82" s="495">
        <f t="shared" ref="L82:N83" si="15">SUM((($O$82-$J$82)/5)+K82)</f>
        <v>235174.2</v>
      </c>
      <c r="M82" s="495">
        <f t="shared" si="15"/>
        <v>235563.80000000002</v>
      </c>
      <c r="N82" s="495">
        <f t="shared" si="15"/>
        <v>235953.40000000002</v>
      </c>
      <c r="O82" s="495">
        <v>236343</v>
      </c>
      <c r="P82" s="343">
        <v>236343</v>
      </c>
      <c r="Q82" s="495">
        <v>234509</v>
      </c>
      <c r="R82" s="495">
        <v>238977</v>
      </c>
      <c r="S82" s="495">
        <v>243444</v>
      </c>
      <c r="T82" s="495">
        <v>247912</v>
      </c>
      <c r="U82" s="495">
        <v>252380</v>
      </c>
      <c r="V82" s="345">
        <v>259086</v>
      </c>
      <c r="W82" s="495">
        <v>281828</v>
      </c>
      <c r="X82" s="495">
        <v>304571</v>
      </c>
      <c r="Y82" s="495">
        <v>309832</v>
      </c>
      <c r="Z82" s="91"/>
      <c r="AA82" s="268" t="s">
        <v>332</v>
      </c>
    </row>
    <row r="83" spans="1:28" ht="28" x14ac:dyDescent="0.3">
      <c r="A83" s="561"/>
      <c r="B83" s="175" t="s">
        <v>333</v>
      </c>
      <c r="C83" s="411" t="s">
        <v>334</v>
      </c>
      <c r="D83" s="416" t="s">
        <v>317</v>
      </c>
      <c r="E83" s="319" t="s">
        <v>121</v>
      </c>
      <c r="F83" s="417" t="s">
        <v>170</v>
      </c>
      <c r="G83" s="418" t="s">
        <v>123</v>
      </c>
      <c r="H83" s="419" t="s">
        <v>124</v>
      </c>
      <c r="I83" s="415" t="s">
        <v>125</v>
      </c>
      <c r="J83" s="495">
        <v>234395</v>
      </c>
      <c r="K83" s="495">
        <f>SUM((($O$82-$J$82)/5)+J83)</f>
        <v>234784.6</v>
      </c>
      <c r="L83" s="495">
        <f t="shared" si="15"/>
        <v>235174.2</v>
      </c>
      <c r="M83" s="495">
        <f t="shared" si="15"/>
        <v>235563.80000000002</v>
      </c>
      <c r="N83" s="495">
        <f t="shared" si="15"/>
        <v>235953.40000000002</v>
      </c>
      <c r="O83" s="495">
        <v>236343</v>
      </c>
      <c r="P83" s="343">
        <v>236343</v>
      </c>
      <c r="Q83" s="495">
        <v>234509</v>
      </c>
      <c r="R83" s="495">
        <v>238977</v>
      </c>
      <c r="S83" s="495">
        <v>243444</v>
      </c>
      <c r="T83" s="495">
        <v>247912</v>
      </c>
      <c r="U83" s="495">
        <v>252380</v>
      </c>
      <c r="V83" s="349">
        <v>259086</v>
      </c>
      <c r="W83" s="495">
        <v>281828</v>
      </c>
      <c r="X83" s="495">
        <v>304571</v>
      </c>
      <c r="Y83" s="495">
        <v>309832</v>
      </c>
      <c r="Z83" s="89"/>
      <c r="AA83" s="268" t="s">
        <v>332</v>
      </c>
    </row>
    <row r="84" spans="1:28" ht="28" x14ac:dyDescent="0.3">
      <c r="A84" s="561"/>
      <c r="B84" s="175" t="s">
        <v>335</v>
      </c>
      <c r="C84" s="411" t="s">
        <v>336</v>
      </c>
      <c r="D84" s="416" t="s">
        <v>317</v>
      </c>
      <c r="E84" s="319" t="s">
        <v>121</v>
      </c>
      <c r="F84" s="417" t="s">
        <v>170</v>
      </c>
      <c r="G84" s="418" t="s">
        <v>123</v>
      </c>
      <c r="H84" s="419" t="s">
        <v>124</v>
      </c>
      <c r="I84" s="415" t="s">
        <v>125</v>
      </c>
      <c r="J84" s="495">
        <v>234395</v>
      </c>
      <c r="K84" s="495">
        <f>SUM((($O$82-$J$82)/5)+J84)</f>
        <v>234784.6</v>
      </c>
      <c r="L84" s="495">
        <f>SUM((($O$82-$J$82)/5)+K84)</f>
        <v>235174.2</v>
      </c>
      <c r="M84" s="495">
        <f>SUM((($O$82-$J$82)/5)+L84)</f>
        <v>235563.80000000002</v>
      </c>
      <c r="N84" s="495">
        <f>SUM((($O$82-$J$82)/5)+M84)</f>
        <v>235953.40000000002</v>
      </c>
      <c r="O84" s="495">
        <v>233256</v>
      </c>
      <c r="P84" s="493">
        <f>O84</f>
        <v>233256</v>
      </c>
      <c r="Q84" s="495">
        <f>(P84-6974.9)</f>
        <v>226281.1</v>
      </c>
      <c r="R84" s="495">
        <f>(Q84-6974.9)</f>
        <v>219306.2</v>
      </c>
      <c r="S84" s="495">
        <f>(R84-6974.9)</f>
        <v>212331.30000000002</v>
      </c>
      <c r="T84" s="495">
        <f>(S84-6974.9)</f>
        <v>205356.40000000002</v>
      </c>
      <c r="U84" s="495">
        <f>(T84-6974.9)</f>
        <v>198381.50000000003</v>
      </c>
      <c r="V84" s="448">
        <f>U84</f>
        <v>198381.50000000003</v>
      </c>
      <c r="W84" s="495">
        <f>(V84-34874.5)</f>
        <v>163507.00000000003</v>
      </c>
      <c r="X84" s="495">
        <f>(W84-34874.5)</f>
        <v>128632.50000000003</v>
      </c>
      <c r="Y84" s="495">
        <v>93758</v>
      </c>
      <c r="Z84" s="89"/>
      <c r="AA84" s="268" t="s">
        <v>332</v>
      </c>
    </row>
    <row r="85" spans="1:28" ht="14.5" x14ac:dyDescent="0.3">
      <c r="A85" s="561"/>
      <c r="B85" s="175" t="s">
        <v>337</v>
      </c>
      <c r="C85" s="411" t="s">
        <v>338</v>
      </c>
      <c r="D85" s="416" t="s">
        <v>137</v>
      </c>
      <c r="E85" s="319" t="s">
        <v>138</v>
      </c>
      <c r="F85" s="417" t="s">
        <v>170</v>
      </c>
      <c r="G85" s="418" t="s">
        <v>123</v>
      </c>
      <c r="H85" s="419" t="s">
        <v>124</v>
      </c>
      <c r="I85" s="415" t="s">
        <v>125</v>
      </c>
      <c r="J85" s="248">
        <v>0</v>
      </c>
      <c r="K85" s="333">
        <v>0</v>
      </c>
      <c r="L85" s="329">
        <v>0</v>
      </c>
      <c r="M85" s="248">
        <v>0</v>
      </c>
      <c r="N85" s="329">
        <v>0</v>
      </c>
      <c r="O85" s="329">
        <v>0</v>
      </c>
      <c r="P85" s="343">
        <v>0</v>
      </c>
      <c r="Q85" s="333">
        <v>8</v>
      </c>
      <c r="R85" s="329">
        <v>12</v>
      </c>
      <c r="S85" s="333">
        <v>20</v>
      </c>
      <c r="T85" s="329">
        <v>20</v>
      </c>
      <c r="U85" s="333">
        <v>20</v>
      </c>
      <c r="V85" s="349">
        <f>SUM(Q85:U85)</f>
        <v>80</v>
      </c>
      <c r="W85" s="333">
        <v>100</v>
      </c>
      <c r="X85" s="329">
        <v>100</v>
      </c>
      <c r="Y85" s="333">
        <v>120</v>
      </c>
      <c r="Z85" s="89">
        <f>SUM(P85,V85,W85,X85,Y85)</f>
        <v>400</v>
      </c>
      <c r="AA85" s="268" t="s">
        <v>325</v>
      </c>
    </row>
    <row r="86" spans="1:28" ht="14.5" x14ac:dyDescent="0.3">
      <c r="A86" s="561"/>
      <c r="B86" s="175" t="s">
        <v>339</v>
      </c>
      <c r="C86" s="411" t="s">
        <v>338</v>
      </c>
      <c r="D86" s="416" t="s">
        <v>141</v>
      </c>
      <c r="E86" s="319" t="s">
        <v>138</v>
      </c>
      <c r="F86" s="417" t="s">
        <v>170</v>
      </c>
      <c r="G86" s="418" t="s">
        <v>123</v>
      </c>
      <c r="H86" s="419" t="s">
        <v>124</v>
      </c>
      <c r="I86" s="415" t="s">
        <v>125</v>
      </c>
      <c r="J86" s="248">
        <v>0</v>
      </c>
      <c r="K86" s="333">
        <v>0</v>
      </c>
      <c r="L86" s="329">
        <v>0</v>
      </c>
      <c r="M86" s="248">
        <v>0</v>
      </c>
      <c r="N86" s="329">
        <v>0</v>
      </c>
      <c r="O86" s="329">
        <v>0</v>
      </c>
      <c r="P86" s="343">
        <v>0</v>
      </c>
      <c r="Q86" s="333">
        <v>2</v>
      </c>
      <c r="R86" s="329">
        <v>3</v>
      </c>
      <c r="S86" s="333">
        <v>5</v>
      </c>
      <c r="T86" s="329">
        <v>5</v>
      </c>
      <c r="U86" s="333">
        <v>5</v>
      </c>
      <c r="V86" s="349">
        <f t="shared" ref="V86:V87" si="16">SUM(Q86:U86)</f>
        <v>20</v>
      </c>
      <c r="W86" s="333">
        <v>25</v>
      </c>
      <c r="X86" s="329">
        <v>25</v>
      </c>
      <c r="Y86" s="333">
        <v>30</v>
      </c>
      <c r="Z86" s="89">
        <f>SUM(P86,V86,W86,X86,Y86)</f>
        <v>100</v>
      </c>
      <c r="AA86" s="268" t="s">
        <v>327</v>
      </c>
    </row>
    <row r="87" spans="1:28" ht="15" thickBot="1" x14ac:dyDescent="0.35">
      <c r="A87" s="561"/>
      <c r="B87" s="175" t="s">
        <v>340</v>
      </c>
      <c r="C87" s="420" t="s">
        <v>338</v>
      </c>
      <c r="D87" s="421" t="s">
        <v>144</v>
      </c>
      <c r="E87" s="362" t="s">
        <v>138</v>
      </c>
      <c r="F87" s="422" t="s">
        <v>170</v>
      </c>
      <c r="G87" s="423" t="s">
        <v>123</v>
      </c>
      <c r="H87" s="424" t="s">
        <v>124</v>
      </c>
      <c r="I87" s="425" t="s">
        <v>125</v>
      </c>
      <c r="J87" s="368">
        <v>0</v>
      </c>
      <c r="K87" s="366">
        <v>0</v>
      </c>
      <c r="L87" s="342">
        <v>0</v>
      </c>
      <c r="M87" s="343">
        <v>0</v>
      </c>
      <c r="N87" s="342">
        <v>0</v>
      </c>
      <c r="O87" s="342">
        <v>0</v>
      </c>
      <c r="P87" s="368">
        <v>0</v>
      </c>
      <c r="Q87" s="365">
        <v>10</v>
      </c>
      <c r="R87" s="364">
        <v>15</v>
      </c>
      <c r="S87" s="365">
        <v>25</v>
      </c>
      <c r="T87" s="364">
        <v>25</v>
      </c>
      <c r="U87" s="365">
        <v>25</v>
      </c>
      <c r="V87" s="364">
        <f t="shared" si="16"/>
        <v>100</v>
      </c>
      <c r="W87" s="342">
        <v>125</v>
      </c>
      <c r="X87" s="364">
        <v>125</v>
      </c>
      <c r="Y87" s="365">
        <v>150</v>
      </c>
      <c r="Z87" s="369">
        <f>SUM(P87,V87,W87,X87,Y87)</f>
        <v>500</v>
      </c>
      <c r="AA87" s="268" t="s">
        <v>329</v>
      </c>
    </row>
    <row r="88" spans="1:28" ht="14.5" x14ac:dyDescent="0.3">
      <c r="A88" s="561"/>
      <c r="B88" s="175" t="s">
        <v>341</v>
      </c>
      <c r="C88" s="373" t="s">
        <v>342</v>
      </c>
      <c r="D88" s="391" t="s">
        <v>343</v>
      </c>
      <c r="E88" s="392" t="s">
        <v>149</v>
      </c>
      <c r="F88" s="426"/>
      <c r="G88" s="427"/>
      <c r="H88" s="427"/>
      <c r="I88" s="427"/>
      <c r="J88" s="248">
        <v>100</v>
      </c>
      <c r="K88" s="491">
        <v>100</v>
      </c>
      <c r="L88" s="491">
        <v>100</v>
      </c>
      <c r="M88" s="491">
        <v>100</v>
      </c>
      <c r="N88" s="491">
        <v>100</v>
      </c>
      <c r="O88" s="491">
        <v>100</v>
      </c>
      <c r="P88" s="342">
        <f>O88</f>
        <v>100</v>
      </c>
      <c r="Q88" s="491">
        <v>100</v>
      </c>
      <c r="R88" s="491">
        <v>100</v>
      </c>
      <c r="S88" s="491">
        <v>100</v>
      </c>
      <c r="T88" s="491">
        <v>100</v>
      </c>
      <c r="U88" s="491">
        <v>100</v>
      </c>
      <c r="V88" s="342">
        <f>U88</f>
        <v>100</v>
      </c>
      <c r="W88" s="491">
        <v>100</v>
      </c>
      <c r="X88" s="491">
        <v>100</v>
      </c>
      <c r="Y88" s="491">
        <v>100</v>
      </c>
      <c r="Z88" s="89">
        <f>Y88</f>
        <v>100</v>
      </c>
      <c r="AA88" s="272"/>
    </row>
    <row r="89" spans="1:28" ht="14.5" x14ac:dyDescent="0.3">
      <c r="A89" s="561"/>
      <c r="B89" s="175" t="s">
        <v>344</v>
      </c>
      <c r="C89" s="373" t="s">
        <v>342</v>
      </c>
      <c r="D89" s="398" t="s">
        <v>343</v>
      </c>
      <c r="E89" s="399" t="s">
        <v>149</v>
      </c>
      <c r="F89" s="428"/>
      <c r="G89" s="401"/>
      <c r="H89" s="401"/>
      <c r="I89" s="401"/>
      <c r="J89" s="248">
        <v>100</v>
      </c>
      <c r="K89" s="491">
        <v>100</v>
      </c>
      <c r="L89" s="491">
        <v>100</v>
      </c>
      <c r="M89" s="248">
        <v>100</v>
      </c>
      <c r="N89" s="491">
        <v>100</v>
      </c>
      <c r="O89" s="491">
        <v>100</v>
      </c>
      <c r="P89" s="494">
        <f>O89</f>
        <v>100</v>
      </c>
      <c r="Q89" s="491">
        <v>100</v>
      </c>
      <c r="R89" s="491">
        <v>100</v>
      </c>
      <c r="S89" s="491">
        <v>100</v>
      </c>
      <c r="T89" s="491">
        <v>100</v>
      </c>
      <c r="U89" s="491">
        <v>100</v>
      </c>
      <c r="V89" s="494">
        <f>U89</f>
        <v>100</v>
      </c>
      <c r="W89" s="491">
        <v>100</v>
      </c>
      <c r="X89" s="491">
        <v>100</v>
      </c>
      <c r="Y89" s="491">
        <v>100</v>
      </c>
      <c r="Z89" s="89">
        <f>Y89</f>
        <v>100</v>
      </c>
      <c r="AA89" s="268"/>
    </row>
    <row r="90" spans="1:28" ht="14.5" x14ac:dyDescent="0.3">
      <c r="A90" s="561"/>
      <c r="B90" s="175" t="s">
        <v>345</v>
      </c>
      <c r="C90" s="373" t="s">
        <v>342</v>
      </c>
      <c r="D90" s="398" t="s">
        <v>343</v>
      </c>
      <c r="E90" s="404" t="s">
        <v>149</v>
      </c>
      <c r="F90" s="429"/>
      <c r="G90" s="401"/>
      <c r="H90" s="401"/>
      <c r="I90" s="401"/>
      <c r="J90" s="248">
        <v>100</v>
      </c>
      <c r="K90" s="491">
        <v>100</v>
      </c>
      <c r="L90" s="491">
        <v>100</v>
      </c>
      <c r="M90" s="248">
        <v>100</v>
      </c>
      <c r="N90" s="491">
        <v>100</v>
      </c>
      <c r="O90" s="491">
        <v>100</v>
      </c>
      <c r="P90" s="494">
        <f>O90</f>
        <v>100</v>
      </c>
      <c r="Q90" s="491">
        <v>100</v>
      </c>
      <c r="R90" s="491">
        <v>100</v>
      </c>
      <c r="S90" s="491">
        <v>100</v>
      </c>
      <c r="T90" s="491">
        <v>100</v>
      </c>
      <c r="U90" s="491">
        <v>100</v>
      </c>
      <c r="V90" s="494">
        <f>U90</f>
        <v>100</v>
      </c>
      <c r="W90" s="491">
        <v>100</v>
      </c>
      <c r="X90" s="491">
        <v>100</v>
      </c>
      <c r="Y90" s="491">
        <v>100</v>
      </c>
      <c r="Z90" s="89">
        <f>Y90</f>
        <v>100</v>
      </c>
      <c r="AA90" s="268"/>
    </row>
    <row r="91" spans="1:28" ht="14.5" x14ac:dyDescent="0.3">
      <c r="A91" s="561"/>
      <c r="B91" s="175" t="s">
        <v>346</v>
      </c>
      <c r="C91" s="373" t="s">
        <v>342</v>
      </c>
      <c r="D91" s="398" t="s">
        <v>137</v>
      </c>
      <c r="E91" s="399" t="s">
        <v>138</v>
      </c>
      <c r="F91" s="428"/>
      <c r="G91" s="401"/>
      <c r="H91" s="401"/>
      <c r="I91" s="401"/>
      <c r="J91" s="248">
        <v>0</v>
      </c>
      <c r="K91" s="333">
        <v>8.9</v>
      </c>
      <c r="L91" s="329">
        <v>12.2</v>
      </c>
      <c r="M91" s="248">
        <v>32</v>
      </c>
      <c r="N91" s="329">
        <v>42.8</v>
      </c>
      <c r="O91" s="491">
        <v>28.5</v>
      </c>
      <c r="P91" s="343">
        <f t="shared" ref="P91:P108" si="17">SUM(K91:O91)</f>
        <v>124.4</v>
      </c>
      <c r="Q91" s="491" t="s">
        <v>624</v>
      </c>
      <c r="R91" s="491" t="s">
        <v>624</v>
      </c>
      <c r="S91" s="491" t="s">
        <v>624</v>
      </c>
      <c r="T91" s="491" t="s">
        <v>624</v>
      </c>
      <c r="U91" s="491" t="s">
        <v>624</v>
      </c>
      <c r="V91" s="349" t="s">
        <v>459</v>
      </c>
      <c r="W91" s="333" t="s">
        <v>624</v>
      </c>
      <c r="X91" s="492" t="s">
        <v>624</v>
      </c>
      <c r="Y91" s="333" t="s">
        <v>624</v>
      </c>
      <c r="Z91" s="497" t="s">
        <v>459</v>
      </c>
      <c r="AA91" s="268"/>
      <c r="AB91" s="30" t="s">
        <v>623</v>
      </c>
    </row>
    <row r="92" spans="1:28" ht="14.5" x14ac:dyDescent="0.3">
      <c r="A92" s="561"/>
      <c r="B92" s="175" t="s">
        <v>347</v>
      </c>
      <c r="C92" s="373" t="s">
        <v>621</v>
      </c>
      <c r="D92" s="398" t="s">
        <v>141</v>
      </c>
      <c r="E92" s="399" t="s">
        <v>138</v>
      </c>
      <c r="F92" s="428"/>
      <c r="G92" s="401"/>
      <c r="H92" s="401"/>
      <c r="I92" s="401"/>
      <c r="J92" s="248">
        <v>0</v>
      </c>
      <c r="K92" s="333">
        <v>0</v>
      </c>
      <c r="L92" s="329">
        <v>0</v>
      </c>
      <c r="M92" s="248">
        <v>0</v>
      </c>
      <c r="N92" s="329">
        <v>0</v>
      </c>
      <c r="O92" s="337">
        <v>0</v>
      </c>
      <c r="P92" s="343">
        <v>0</v>
      </c>
      <c r="Q92" s="491" t="s">
        <v>624</v>
      </c>
      <c r="R92" s="491" t="s">
        <v>624</v>
      </c>
      <c r="S92" s="491" t="s">
        <v>624</v>
      </c>
      <c r="T92" s="491" t="s">
        <v>624</v>
      </c>
      <c r="U92" s="491" t="s">
        <v>624</v>
      </c>
      <c r="V92" s="497" t="s">
        <v>459</v>
      </c>
      <c r="W92" s="333" t="s">
        <v>624</v>
      </c>
      <c r="X92" s="492" t="s">
        <v>624</v>
      </c>
      <c r="Y92" s="333" t="s">
        <v>624</v>
      </c>
      <c r="Z92" s="497" t="s">
        <v>459</v>
      </c>
      <c r="AA92" s="268"/>
      <c r="AB92" s="30" t="s">
        <v>622</v>
      </c>
    </row>
    <row r="93" spans="1:28" ht="14.5" x14ac:dyDescent="0.3">
      <c r="A93" s="561"/>
      <c r="B93" s="175" t="s">
        <v>348</v>
      </c>
      <c r="C93" s="373" t="s">
        <v>342</v>
      </c>
      <c r="D93" s="398" t="s">
        <v>144</v>
      </c>
      <c r="E93" s="399" t="s">
        <v>138</v>
      </c>
      <c r="F93" s="428"/>
      <c r="G93" s="401"/>
      <c r="H93" s="401"/>
      <c r="I93" s="401"/>
      <c r="J93" s="368">
        <v>0</v>
      </c>
      <c r="K93" s="366">
        <f>SUM(K91:K92)</f>
        <v>8.9</v>
      </c>
      <c r="L93" s="496">
        <f>SUM(L91:L92)</f>
        <v>12.2</v>
      </c>
      <c r="M93" s="496">
        <f>SUM(M91:M92)</f>
        <v>32</v>
      </c>
      <c r="N93" s="496">
        <f>SUM(N91:N92)</f>
        <v>42.8</v>
      </c>
      <c r="O93" s="496">
        <f>SUM(O91:O92)</f>
        <v>28.5</v>
      </c>
      <c r="P93" s="343">
        <f t="shared" si="17"/>
        <v>124.4</v>
      </c>
      <c r="Q93" s="497" t="s">
        <v>459</v>
      </c>
      <c r="R93" s="497" t="s">
        <v>459</v>
      </c>
      <c r="S93" s="497" t="s">
        <v>459</v>
      </c>
      <c r="T93" s="497" t="s">
        <v>459</v>
      </c>
      <c r="U93" s="497" t="s">
        <v>459</v>
      </c>
      <c r="V93" s="497" t="s">
        <v>459</v>
      </c>
      <c r="W93" s="368" t="s">
        <v>459</v>
      </c>
      <c r="X93" s="497" t="s">
        <v>459</v>
      </c>
      <c r="Y93" s="497" t="s">
        <v>459</v>
      </c>
      <c r="Z93" s="497" t="s">
        <v>459</v>
      </c>
      <c r="AA93" s="268"/>
    </row>
    <row r="94" spans="1:28" ht="14.5" x14ac:dyDescent="0.3">
      <c r="A94" s="561"/>
      <c r="B94" s="175" t="s">
        <v>349</v>
      </c>
      <c r="C94" s="531" t="s">
        <v>666</v>
      </c>
      <c r="D94" s="531" t="s">
        <v>667</v>
      </c>
      <c r="E94" s="532" t="s">
        <v>121</v>
      </c>
      <c r="F94" s="533"/>
      <c r="G94" s="532"/>
      <c r="H94" s="532"/>
      <c r="I94" s="532"/>
      <c r="J94" s="248">
        <v>2069</v>
      </c>
      <c r="K94" s="449">
        <f>SUM((($O$94-$J$94)/5)+J94)</f>
        <v>2074.4</v>
      </c>
      <c r="L94" s="449">
        <f t="shared" ref="L94:N94" si="18">SUM((($O$94-$J$94)/5)+K94)</f>
        <v>2079.8000000000002</v>
      </c>
      <c r="M94" s="449">
        <f t="shared" si="18"/>
        <v>2085.2000000000003</v>
      </c>
      <c r="N94" s="449">
        <f t="shared" si="18"/>
        <v>2090.6000000000004</v>
      </c>
      <c r="O94" s="329">
        <v>2096</v>
      </c>
      <c r="P94" s="343">
        <v>2096</v>
      </c>
      <c r="Q94" s="484">
        <f>SUM((($X$94-$P$94)/15)+P94)</f>
        <v>2136.5333333333333</v>
      </c>
      <c r="R94" s="484">
        <f t="shared" ref="R94:U94" si="19">SUM((($X$94-$P$94)/15)+Q94)</f>
        <v>2177.0666666666666</v>
      </c>
      <c r="S94" s="484">
        <f t="shared" si="19"/>
        <v>2217.6</v>
      </c>
      <c r="T94" s="484">
        <f t="shared" si="19"/>
        <v>2258.1333333333332</v>
      </c>
      <c r="U94" s="484">
        <f t="shared" si="19"/>
        <v>2298.6666666666665</v>
      </c>
      <c r="V94" s="349">
        <v>2299</v>
      </c>
      <c r="W94" s="449">
        <f>SUM(((X94-V94)/2)+V94)</f>
        <v>2501.5</v>
      </c>
      <c r="X94" s="329">
        <v>2704</v>
      </c>
      <c r="Y94" s="333">
        <v>2716</v>
      </c>
      <c r="Z94" s="89">
        <v>2716</v>
      </c>
      <c r="AA94" s="268"/>
    </row>
    <row r="95" spans="1:28" ht="14.5" x14ac:dyDescent="0.3">
      <c r="A95" s="561"/>
      <c r="B95" s="175" t="s">
        <v>350</v>
      </c>
      <c r="C95" s="531" t="s">
        <v>668</v>
      </c>
      <c r="D95" s="531" t="s">
        <v>667</v>
      </c>
      <c r="E95" s="532" t="s">
        <v>121</v>
      </c>
      <c r="F95" s="533"/>
      <c r="G95" s="532"/>
      <c r="H95" s="532"/>
      <c r="I95" s="532"/>
      <c r="J95" s="248">
        <v>2069</v>
      </c>
      <c r="K95" s="449">
        <v>2074.4</v>
      </c>
      <c r="L95" s="450">
        <v>2079.8000000000002</v>
      </c>
      <c r="M95" s="484">
        <v>2085.2000000000003</v>
      </c>
      <c r="N95" s="450">
        <v>2090.6000000000004</v>
      </c>
      <c r="O95" s="329">
        <v>2096</v>
      </c>
      <c r="P95" s="343">
        <v>2096</v>
      </c>
      <c r="Q95" s="484">
        <v>2136.5333333333333</v>
      </c>
      <c r="R95" s="484">
        <v>2177.0666666666666</v>
      </c>
      <c r="S95" s="484">
        <v>2217.6</v>
      </c>
      <c r="T95" s="484">
        <v>2258.1333333333332</v>
      </c>
      <c r="U95" s="484">
        <v>2298.6666666666665</v>
      </c>
      <c r="V95" s="349">
        <v>2299</v>
      </c>
      <c r="W95" s="449">
        <v>2501.5</v>
      </c>
      <c r="X95" s="329">
        <v>2704</v>
      </c>
      <c r="Y95" s="333">
        <v>2716</v>
      </c>
      <c r="Z95" s="89">
        <v>2716</v>
      </c>
      <c r="AA95" s="268"/>
    </row>
    <row r="96" spans="1:28" ht="14.5" x14ac:dyDescent="0.3">
      <c r="A96" s="561"/>
      <c r="B96" s="175" t="s">
        <v>351</v>
      </c>
      <c r="C96" s="531" t="s">
        <v>669</v>
      </c>
      <c r="D96" s="531" t="s">
        <v>667</v>
      </c>
      <c r="E96" s="532" t="s">
        <v>121</v>
      </c>
      <c r="F96" s="533"/>
      <c r="G96" s="532"/>
      <c r="H96" s="532"/>
      <c r="I96" s="532"/>
      <c r="J96" s="248">
        <v>2069</v>
      </c>
      <c r="K96" s="449">
        <v>2074.4</v>
      </c>
      <c r="L96" s="450">
        <v>2079.8000000000002</v>
      </c>
      <c r="M96" s="484">
        <v>2085.2000000000003</v>
      </c>
      <c r="N96" s="450">
        <v>2090.6000000000004</v>
      </c>
      <c r="O96" s="329">
        <v>2064</v>
      </c>
      <c r="P96" s="343">
        <v>2064</v>
      </c>
      <c r="Q96" s="248">
        <f>SUM(P96-61.8)</f>
        <v>2002.2</v>
      </c>
      <c r="R96" s="248">
        <f t="shared" ref="R96:U96" si="20">SUM(Q96-61.8)</f>
        <v>1940.4</v>
      </c>
      <c r="S96" s="248">
        <f t="shared" si="20"/>
        <v>1878.6000000000001</v>
      </c>
      <c r="T96" s="248">
        <f t="shared" si="20"/>
        <v>1816.8000000000002</v>
      </c>
      <c r="U96" s="248">
        <f t="shared" si="20"/>
        <v>1755.0000000000002</v>
      </c>
      <c r="V96" s="349">
        <v>1755</v>
      </c>
      <c r="W96" s="449">
        <f>V96-309</f>
        <v>1446</v>
      </c>
      <c r="X96" s="329">
        <f>W96-309</f>
        <v>1137</v>
      </c>
      <c r="Y96" s="333">
        <v>828</v>
      </c>
      <c r="Z96" s="89">
        <v>828</v>
      </c>
      <c r="AA96" s="268"/>
    </row>
    <row r="97" spans="1:28" ht="14.5" x14ac:dyDescent="0.3">
      <c r="A97" s="561"/>
      <c r="B97" s="175" t="s">
        <v>352</v>
      </c>
      <c r="C97" s="531" t="s">
        <v>670</v>
      </c>
      <c r="D97" s="534" t="s">
        <v>137</v>
      </c>
      <c r="E97" s="532" t="s">
        <v>138</v>
      </c>
      <c r="F97" s="533"/>
      <c r="G97" s="532"/>
      <c r="H97" s="532"/>
      <c r="I97" s="532"/>
      <c r="J97" s="248">
        <v>0</v>
      </c>
      <c r="K97" s="248">
        <v>0</v>
      </c>
      <c r="L97" s="248">
        <v>0</v>
      </c>
      <c r="M97" s="248">
        <v>0</v>
      </c>
      <c r="N97" s="248">
        <v>0</v>
      </c>
      <c r="O97" s="248">
        <v>0</v>
      </c>
      <c r="P97" s="343">
        <f t="shared" ref="P97:P99" si="21">SUM(K97:O97)</f>
        <v>0</v>
      </c>
      <c r="Q97" s="248">
        <v>0</v>
      </c>
      <c r="R97" s="248">
        <v>0</v>
      </c>
      <c r="S97" s="248">
        <v>0</v>
      </c>
      <c r="T97" s="248">
        <v>0</v>
      </c>
      <c r="U97" s="248">
        <v>0</v>
      </c>
      <c r="V97" s="349">
        <f t="shared" ref="V97:V99" si="22">SUM(Q97:U97)</f>
        <v>0</v>
      </c>
      <c r="W97" s="248">
        <v>0</v>
      </c>
      <c r="X97" s="248">
        <v>0</v>
      </c>
      <c r="Y97" s="248">
        <v>0</v>
      </c>
      <c r="Z97" s="89">
        <f t="shared" ref="Z97:Z99" si="23">SUM(P97,V97,W97,X97,Y97)</f>
        <v>0</v>
      </c>
      <c r="AA97" s="268"/>
      <c r="AB97" s="30" t="s">
        <v>671</v>
      </c>
    </row>
    <row r="98" spans="1:28" ht="14.5" x14ac:dyDescent="0.3">
      <c r="A98" s="561"/>
      <c r="B98" s="175" t="s">
        <v>353</v>
      </c>
      <c r="C98" s="531" t="s">
        <v>670</v>
      </c>
      <c r="D98" s="534" t="s">
        <v>141</v>
      </c>
      <c r="E98" s="532" t="s">
        <v>138</v>
      </c>
      <c r="F98" s="533"/>
      <c r="G98" s="532"/>
      <c r="H98" s="532"/>
      <c r="I98" s="532"/>
      <c r="J98" s="248">
        <v>0</v>
      </c>
      <c r="K98" s="248">
        <v>0</v>
      </c>
      <c r="L98" s="248">
        <v>0</v>
      </c>
      <c r="M98" s="248">
        <v>0</v>
      </c>
      <c r="N98" s="248">
        <v>0</v>
      </c>
      <c r="O98" s="248">
        <v>0</v>
      </c>
      <c r="P98" s="343">
        <f t="shared" si="21"/>
        <v>0</v>
      </c>
      <c r="Q98" s="248">
        <v>0</v>
      </c>
      <c r="R98" s="248">
        <v>0</v>
      </c>
      <c r="S98" s="248">
        <v>0</v>
      </c>
      <c r="T98" s="248">
        <v>0</v>
      </c>
      <c r="U98" s="248">
        <v>0</v>
      </c>
      <c r="V98" s="349">
        <f t="shared" si="22"/>
        <v>0</v>
      </c>
      <c r="W98" s="248">
        <v>0</v>
      </c>
      <c r="X98" s="248">
        <v>0</v>
      </c>
      <c r="Y98" s="248">
        <v>0</v>
      </c>
      <c r="Z98" s="89">
        <f t="shared" si="23"/>
        <v>0</v>
      </c>
      <c r="AA98" s="268"/>
    </row>
    <row r="99" spans="1:28" ht="14.5" x14ac:dyDescent="0.3">
      <c r="A99" s="561"/>
      <c r="B99" s="175" t="s">
        <v>354</v>
      </c>
      <c r="C99" s="535" t="s">
        <v>670</v>
      </c>
      <c r="D99" s="536" t="s">
        <v>144</v>
      </c>
      <c r="E99" s="532" t="s">
        <v>138</v>
      </c>
      <c r="F99" s="537"/>
      <c r="G99" s="538"/>
      <c r="H99" s="538"/>
      <c r="I99" s="538"/>
      <c r="J99" s="248">
        <v>0</v>
      </c>
      <c r="K99" s="248">
        <v>0</v>
      </c>
      <c r="L99" s="248">
        <v>0</v>
      </c>
      <c r="M99" s="248">
        <v>0</v>
      </c>
      <c r="N99" s="248">
        <v>0</v>
      </c>
      <c r="O99" s="248">
        <v>0</v>
      </c>
      <c r="P99" s="343">
        <f t="shared" si="21"/>
        <v>0</v>
      </c>
      <c r="Q99" s="248">
        <v>0</v>
      </c>
      <c r="R99" s="248">
        <v>0</v>
      </c>
      <c r="S99" s="248">
        <v>0</v>
      </c>
      <c r="T99" s="248">
        <v>0</v>
      </c>
      <c r="U99" s="248">
        <v>0</v>
      </c>
      <c r="V99" s="349">
        <f t="shared" si="22"/>
        <v>0</v>
      </c>
      <c r="W99" s="248">
        <v>0</v>
      </c>
      <c r="X99" s="248">
        <v>0</v>
      </c>
      <c r="Y99" s="248">
        <v>0</v>
      </c>
      <c r="Z99" s="89">
        <f t="shared" si="23"/>
        <v>0</v>
      </c>
      <c r="AA99" s="268"/>
    </row>
    <row r="100" spans="1:28" ht="14.5" x14ac:dyDescent="0.3">
      <c r="A100" s="561"/>
      <c r="B100" s="175" t="s">
        <v>355</v>
      </c>
      <c r="C100" s="433"/>
      <c r="D100" s="434"/>
      <c r="E100" s="401"/>
      <c r="F100" s="428"/>
      <c r="G100" s="401"/>
      <c r="H100" s="401"/>
      <c r="I100" s="401"/>
      <c r="J100" s="248"/>
      <c r="K100" s="333"/>
      <c r="L100" s="329"/>
      <c r="M100" s="248"/>
      <c r="N100" s="329"/>
      <c r="O100" s="337"/>
      <c r="P100" s="343">
        <f t="shared" si="17"/>
        <v>0</v>
      </c>
      <c r="Q100" s="333"/>
      <c r="R100" s="329"/>
      <c r="S100" s="333"/>
      <c r="T100" s="329"/>
      <c r="U100" s="347"/>
      <c r="V100" s="349">
        <f t="shared" ref="V100:V108" si="24">SUM(Q100:U100)</f>
        <v>0</v>
      </c>
      <c r="W100" s="333"/>
      <c r="X100" s="329"/>
      <c r="Y100" s="333"/>
      <c r="Z100" s="89">
        <f t="shared" ref="Z100:Z107" si="25">SUM(P100,V100,W100,X100,Y100)</f>
        <v>0</v>
      </c>
      <c r="AA100" s="268"/>
    </row>
    <row r="101" spans="1:28" ht="14.5" x14ac:dyDescent="0.3">
      <c r="A101" s="561"/>
      <c r="B101" s="175" t="s">
        <v>356</v>
      </c>
      <c r="C101" s="433"/>
      <c r="D101" s="434"/>
      <c r="E101" s="401"/>
      <c r="F101" s="428"/>
      <c r="G101" s="401"/>
      <c r="H101" s="401"/>
      <c r="I101" s="401"/>
      <c r="J101" s="248"/>
      <c r="K101" s="333"/>
      <c r="L101" s="329"/>
      <c r="M101" s="248"/>
      <c r="N101" s="329"/>
      <c r="O101" s="337"/>
      <c r="P101" s="343">
        <f t="shared" si="17"/>
        <v>0</v>
      </c>
      <c r="Q101" s="333"/>
      <c r="R101" s="329"/>
      <c r="S101" s="333"/>
      <c r="T101" s="329"/>
      <c r="U101" s="347"/>
      <c r="V101" s="349">
        <f t="shared" si="24"/>
        <v>0</v>
      </c>
      <c r="W101" s="333"/>
      <c r="X101" s="329"/>
      <c r="Y101" s="333"/>
      <c r="Z101" s="89">
        <f t="shared" si="25"/>
        <v>0</v>
      </c>
      <c r="AA101" s="268"/>
    </row>
    <row r="102" spans="1:28" ht="14.5" x14ac:dyDescent="0.3">
      <c r="A102" s="561"/>
      <c r="B102" s="175" t="s">
        <v>357</v>
      </c>
      <c r="C102" s="433"/>
      <c r="D102" s="434"/>
      <c r="E102" s="401"/>
      <c r="F102" s="428"/>
      <c r="G102" s="401"/>
      <c r="H102" s="401"/>
      <c r="I102" s="401"/>
      <c r="J102" s="248"/>
      <c r="K102" s="333"/>
      <c r="L102" s="329"/>
      <c r="M102" s="248"/>
      <c r="N102" s="329"/>
      <c r="O102" s="337"/>
      <c r="P102" s="343">
        <f t="shared" si="17"/>
        <v>0</v>
      </c>
      <c r="Q102" s="333"/>
      <c r="R102" s="329"/>
      <c r="S102" s="333"/>
      <c r="T102" s="329"/>
      <c r="U102" s="347"/>
      <c r="V102" s="349">
        <f t="shared" si="24"/>
        <v>0</v>
      </c>
      <c r="W102" s="333"/>
      <c r="X102" s="329"/>
      <c r="Y102" s="333"/>
      <c r="Z102" s="89">
        <f t="shared" si="25"/>
        <v>0</v>
      </c>
      <c r="AA102" s="268"/>
    </row>
    <row r="103" spans="1:28" ht="15" thickBot="1" x14ac:dyDescent="0.35">
      <c r="A103" s="561"/>
      <c r="B103" s="176" t="s">
        <v>358</v>
      </c>
      <c r="C103" s="433"/>
      <c r="D103" s="434"/>
      <c r="E103" s="401"/>
      <c r="F103" s="428"/>
      <c r="G103" s="401"/>
      <c r="H103" s="401"/>
      <c r="I103" s="401"/>
      <c r="J103" s="248"/>
      <c r="K103" s="333"/>
      <c r="L103" s="329"/>
      <c r="M103" s="248"/>
      <c r="N103" s="329"/>
      <c r="O103" s="337"/>
      <c r="P103" s="343">
        <f t="shared" si="17"/>
        <v>0</v>
      </c>
      <c r="Q103" s="333"/>
      <c r="R103" s="329"/>
      <c r="S103" s="333"/>
      <c r="T103" s="329"/>
      <c r="U103" s="347"/>
      <c r="V103" s="349">
        <f t="shared" si="24"/>
        <v>0</v>
      </c>
      <c r="W103" s="333"/>
      <c r="X103" s="329"/>
      <c r="Y103" s="333"/>
      <c r="Z103" s="89">
        <f>SUM(P103,V103,W103,X103,Y103)</f>
        <v>0</v>
      </c>
      <c r="AA103" s="268"/>
    </row>
    <row r="104" spans="1:28" ht="14.5" x14ac:dyDescent="0.3">
      <c r="A104" s="561"/>
      <c r="B104" s="435" t="s">
        <v>359</v>
      </c>
      <c r="C104" s="430"/>
      <c r="D104" s="431"/>
      <c r="E104" s="418"/>
      <c r="F104" s="432"/>
      <c r="G104" s="418"/>
      <c r="H104" s="418"/>
      <c r="I104" s="418"/>
      <c r="J104" s="248"/>
      <c r="K104" s="333"/>
      <c r="L104" s="329"/>
      <c r="M104" s="248"/>
      <c r="N104" s="329"/>
      <c r="O104" s="337"/>
      <c r="P104" s="343">
        <f t="shared" si="17"/>
        <v>0</v>
      </c>
      <c r="Q104" s="333"/>
      <c r="R104" s="329"/>
      <c r="S104" s="333"/>
      <c r="T104" s="329"/>
      <c r="U104" s="347"/>
      <c r="V104" s="349">
        <f t="shared" si="24"/>
        <v>0</v>
      </c>
      <c r="W104" s="333"/>
      <c r="X104" s="329"/>
      <c r="Y104" s="333"/>
      <c r="Z104" s="89">
        <f t="shared" si="25"/>
        <v>0</v>
      </c>
      <c r="AA104" s="268"/>
    </row>
    <row r="105" spans="1:28" ht="14.5" x14ac:dyDescent="0.3">
      <c r="A105" s="561"/>
      <c r="B105" s="175" t="s">
        <v>360</v>
      </c>
      <c r="C105" s="430"/>
      <c r="D105" s="431"/>
      <c r="E105" s="418"/>
      <c r="F105" s="432"/>
      <c r="G105" s="418"/>
      <c r="H105" s="418"/>
      <c r="I105" s="418"/>
      <c r="J105" s="248"/>
      <c r="K105" s="333"/>
      <c r="L105" s="329"/>
      <c r="M105" s="248"/>
      <c r="N105" s="329"/>
      <c r="O105" s="337"/>
      <c r="P105" s="343">
        <f t="shared" si="17"/>
        <v>0</v>
      </c>
      <c r="Q105" s="333"/>
      <c r="R105" s="329"/>
      <c r="S105" s="333"/>
      <c r="T105" s="329"/>
      <c r="U105" s="347"/>
      <c r="V105" s="349">
        <f t="shared" si="24"/>
        <v>0</v>
      </c>
      <c r="W105" s="333"/>
      <c r="X105" s="329"/>
      <c r="Y105" s="333"/>
      <c r="Z105" s="89">
        <f t="shared" si="25"/>
        <v>0</v>
      </c>
      <c r="AA105" s="268"/>
    </row>
    <row r="106" spans="1:28" ht="14.5" x14ac:dyDescent="0.3">
      <c r="A106" s="561"/>
      <c r="B106" s="175" t="s">
        <v>361</v>
      </c>
      <c r="C106" s="430"/>
      <c r="D106" s="431"/>
      <c r="E106" s="418"/>
      <c r="F106" s="432"/>
      <c r="G106" s="418"/>
      <c r="H106" s="418"/>
      <c r="I106" s="418"/>
      <c r="J106" s="248"/>
      <c r="K106" s="333"/>
      <c r="L106" s="329"/>
      <c r="M106" s="248"/>
      <c r="N106" s="329"/>
      <c r="O106" s="337"/>
      <c r="P106" s="343">
        <f t="shared" si="17"/>
        <v>0</v>
      </c>
      <c r="Q106" s="333"/>
      <c r="R106" s="329"/>
      <c r="S106" s="333"/>
      <c r="T106" s="329"/>
      <c r="U106" s="347"/>
      <c r="V106" s="349">
        <f t="shared" si="24"/>
        <v>0</v>
      </c>
      <c r="W106" s="333"/>
      <c r="X106" s="329"/>
      <c r="Y106" s="333"/>
      <c r="Z106" s="89">
        <f t="shared" si="25"/>
        <v>0</v>
      </c>
      <c r="AA106" s="268"/>
    </row>
    <row r="107" spans="1:28" ht="14.5" x14ac:dyDescent="0.3">
      <c r="A107" s="561"/>
      <c r="B107" s="175" t="s">
        <v>362</v>
      </c>
      <c r="C107" s="430"/>
      <c r="D107" s="431"/>
      <c r="E107" s="418"/>
      <c r="F107" s="432"/>
      <c r="G107" s="418"/>
      <c r="H107" s="418"/>
      <c r="I107" s="418"/>
      <c r="J107" s="248"/>
      <c r="K107" s="333"/>
      <c r="L107" s="329"/>
      <c r="M107" s="248"/>
      <c r="N107" s="329"/>
      <c r="O107" s="337"/>
      <c r="P107" s="342">
        <f t="shared" si="17"/>
        <v>0</v>
      </c>
      <c r="Q107" s="333"/>
      <c r="R107" s="329"/>
      <c r="S107" s="333"/>
      <c r="T107" s="329"/>
      <c r="U107" s="347"/>
      <c r="V107" s="349">
        <f t="shared" si="24"/>
        <v>0</v>
      </c>
      <c r="W107" s="333"/>
      <c r="X107" s="329"/>
      <c r="Y107" s="333"/>
      <c r="Z107" s="89">
        <f t="shared" si="25"/>
        <v>0</v>
      </c>
      <c r="AA107" s="268"/>
    </row>
    <row r="108" spans="1:28" ht="15" thickBot="1" x14ac:dyDescent="0.35">
      <c r="A108" s="562"/>
      <c r="B108" s="436" t="s">
        <v>363</v>
      </c>
      <c r="C108" s="437"/>
      <c r="D108" s="438"/>
      <c r="E108" s="439"/>
      <c r="F108" s="440"/>
      <c r="G108" s="439"/>
      <c r="H108" s="439"/>
      <c r="I108" s="439"/>
      <c r="J108" s="249"/>
      <c r="K108" s="334"/>
      <c r="L108" s="344"/>
      <c r="M108" s="249"/>
      <c r="N108" s="344"/>
      <c r="O108" s="346"/>
      <c r="P108" s="336">
        <f t="shared" si="17"/>
        <v>0</v>
      </c>
      <c r="Q108" s="334"/>
      <c r="R108" s="344"/>
      <c r="S108" s="334"/>
      <c r="T108" s="344"/>
      <c r="U108" s="348"/>
      <c r="V108" s="350">
        <f t="shared" si="24"/>
        <v>0</v>
      </c>
      <c r="W108" s="334"/>
      <c r="X108" s="344"/>
      <c r="Y108" s="334"/>
      <c r="Z108" s="90">
        <f>SUM(P108,V108,W108,X108,Y108)</f>
        <v>0</v>
      </c>
      <c r="AA108" s="271"/>
    </row>
  </sheetData>
  <mergeCells count="1">
    <mergeCell ref="A76:A108"/>
  </mergeCells>
  <phoneticPr fontId="28" type="noConversion"/>
  <pageMargins left="0.70866141732283472" right="0.70866141732283472" top="0.74803149606299213" bottom="0.74803149606299213" header="0.31496062992125984" footer="0.31496062992125984"/>
  <pageSetup paperSize="9" scale="2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873A-B884-48D0-8CC7-1CFB6D17D0DB}">
  <sheetPr>
    <tabColor theme="7"/>
  </sheetPr>
  <dimension ref="A1:X202"/>
  <sheetViews>
    <sheetView showGridLines="0" zoomScale="70" zoomScaleNormal="70" workbookViewId="0">
      <pane xSplit="4" topLeftCell="E1" activePane="topRight" state="frozen"/>
      <selection pane="topRight" activeCell="F57" sqref="F57"/>
    </sheetView>
  </sheetViews>
  <sheetFormatPr defaultColWidth="9" defaultRowHeight="14.5" x14ac:dyDescent="0.3"/>
  <cols>
    <col min="1" max="1" width="1.58203125" style="1" customWidth="1"/>
    <col min="2" max="2" width="9.33203125" style="32" customWidth="1"/>
    <col min="3" max="3" width="64" style="42" customWidth="1"/>
    <col min="4" max="4" width="54.5" style="1" customWidth="1"/>
    <col min="5" max="15" width="13.58203125" style="1" customWidth="1"/>
    <col min="16" max="16" width="11.33203125" style="1" customWidth="1"/>
    <col min="17" max="17" width="11.33203125" style="2" customWidth="1"/>
    <col min="18" max="19" width="11.33203125" style="1" customWidth="1"/>
    <col min="20" max="20" width="11.33203125" style="2" customWidth="1"/>
    <col min="21" max="21" width="9.58203125" style="2" customWidth="1"/>
    <col min="22" max="22" width="113.83203125" style="132" customWidth="1"/>
    <col min="23" max="23" width="10.58203125" style="2" customWidth="1"/>
    <col min="24" max="16384" width="9" style="1"/>
  </cols>
  <sheetData>
    <row r="1" spans="1:23" ht="23.5" x14ac:dyDescent="0.3">
      <c r="C1" s="261" t="s">
        <v>364</v>
      </c>
      <c r="D1" s="7"/>
      <c r="I1" s="198"/>
      <c r="J1" s="598" t="s">
        <v>21</v>
      </c>
      <c r="K1" s="598"/>
      <c r="L1" s="598"/>
      <c r="M1" s="598"/>
      <c r="N1" s="2"/>
      <c r="O1" s="2"/>
      <c r="P1" s="2"/>
      <c r="Q1" s="1"/>
      <c r="S1" s="2"/>
      <c r="V1" s="8"/>
      <c r="W1" s="1"/>
    </row>
    <row r="2" spans="1:23" x14ac:dyDescent="0.3">
      <c r="C2" s="48" t="s">
        <v>79</v>
      </c>
      <c r="D2" s="48"/>
      <c r="I2" s="192"/>
      <c r="J2" s="599" t="s">
        <v>22</v>
      </c>
      <c r="K2" s="599"/>
      <c r="L2" s="599"/>
      <c r="M2" s="599"/>
      <c r="N2" s="2"/>
      <c r="O2" s="2"/>
      <c r="P2" s="2"/>
      <c r="Q2" s="1"/>
      <c r="S2" s="2"/>
      <c r="V2" s="8"/>
      <c r="W2" s="1"/>
    </row>
    <row r="3" spans="1:23" x14ac:dyDescent="0.3">
      <c r="C3" s="49" t="s">
        <v>365</v>
      </c>
      <c r="D3" s="49"/>
      <c r="I3" s="162"/>
      <c r="J3" s="598" t="s">
        <v>23</v>
      </c>
      <c r="K3" s="598"/>
      <c r="L3" s="598"/>
      <c r="M3" s="598"/>
      <c r="N3" s="2"/>
      <c r="O3" s="2"/>
      <c r="P3" s="2"/>
      <c r="Q3" s="1"/>
      <c r="S3" s="2"/>
      <c r="V3" s="8"/>
      <c r="W3" s="1"/>
    </row>
    <row r="4" spans="1:23" ht="16.5" customHeight="1" x14ac:dyDescent="0.3">
      <c r="C4" s="51" t="s">
        <v>366</v>
      </c>
      <c r="D4" s="51"/>
      <c r="E4" s="51"/>
      <c r="K4" s="2"/>
      <c r="L4" s="2"/>
      <c r="M4" s="2"/>
      <c r="N4" s="2"/>
      <c r="O4" s="2"/>
      <c r="P4" s="2"/>
      <c r="Q4" s="1"/>
      <c r="S4" s="2"/>
      <c r="V4" s="8"/>
      <c r="W4" s="1"/>
    </row>
    <row r="5" spans="1:23" ht="15.5" x14ac:dyDescent="0.3">
      <c r="A5" s="113"/>
      <c r="B5" s="113"/>
      <c r="C5" s="582"/>
      <c r="D5" s="582"/>
      <c r="E5" s="582"/>
      <c r="F5" s="582"/>
      <c r="G5" s="582"/>
      <c r="H5" s="582"/>
      <c r="I5" s="582"/>
      <c r="J5" s="582"/>
      <c r="K5" s="582"/>
      <c r="L5" s="582"/>
      <c r="M5" s="582"/>
      <c r="N5" s="582"/>
      <c r="O5" s="582"/>
      <c r="P5" s="582"/>
      <c r="Q5" s="582"/>
      <c r="R5" s="582"/>
      <c r="S5" s="582"/>
      <c r="T5" s="582"/>
      <c r="U5" s="582"/>
      <c r="V5" s="582"/>
      <c r="W5" s="1"/>
    </row>
    <row r="6" spans="1:23" ht="15.75" customHeight="1" thickBot="1" x14ac:dyDescent="0.35">
      <c r="A6" s="113"/>
      <c r="B6" s="113"/>
      <c r="C6" s="582"/>
      <c r="D6" s="582"/>
      <c r="E6" s="582"/>
      <c r="F6" s="582"/>
      <c r="G6" s="582"/>
      <c r="H6" s="582"/>
      <c r="I6" s="582"/>
      <c r="J6" s="582"/>
      <c r="K6" s="582"/>
      <c r="L6" s="582"/>
      <c r="M6" s="582"/>
      <c r="N6" s="582"/>
      <c r="O6" s="582"/>
      <c r="P6" s="582"/>
      <c r="Q6" s="582"/>
      <c r="R6" s="582"/>
      <c r="S6" s="582"/>
      <c r="T6" s="582"/>
      <c r="U6" s="582"/>
      <c r="V6" s="582"/>
      <c r="W6" s="1"/>
    </row>
    <row r="7" spans="1:23" customFormat="1" ht="18.5" x14ac:dyDescent="0.35">
      <c r="B7" s="114"/>
      <c r="C7" s="104" t="s">
        <v>84</v>
      </c>
      <c r="D7" s="105"/>
      <c r="E7" s="105"/>
      <c r="F7" s="105"/>
      <c r="G7" s="105"/>
      <c r="H7" s="105"/>
      <c r="I7" s="105"/>
      <c r="J7" s="105"/>
      <c r="K7" s="105"/>
      <c r="L7" s="105"/>
      <c r="M7" s="105"/>
      <c r="N7" s="105"/>
      <c r="O7" s="105"/>
      <c r="P7" s="105"/>
      <c r="Q7" s="115"/>
      <c r="R7" s="105"/>
      <c r="S7" s="105"/>
      <c r="T7" s="105"/>
      <c r="U7" s="105"/>
      <c r="V7" s="119"/>
    </row>
    <row r="8" spans="1:23" customFormat="1" thickBot="1" x14ac:dyDescent="0.35">
      <c r="B8" s="108"/>
      <c r="C8" s="569" t="s">
        <v>85</v>
      </c>
      <c r="D8" s="569"/>
      <c r="E8" s="569"/>
      <c r="F8" s="569"/>
      <c r="G8" s="569"/>
      <c r="H8" s="569"/>
      <c r="I8" s="569"/>
      <c r="J8" s="569"/>
      <c r="K8" s="569"/>
      <c r="L8" s="569"/>
      <c r="M8" s="569"/>
      <c r="N8" s="569"/>
      <c r="O8" s="569"/>
      <c r="P8" s="569"/>
      <c r="Q8" s="569"/>
      <c r="R8" s="569"/>
      <c r="S8" s="569"/>
      <c r="T8" s="569"/>
      <c r="U8" s="569"/>
      <c r="V8" s="570"/>
    </row>
    <row r="9" spans="1:23" ht="4.5" customHeight="1" thickBot="1" x14ac:dyDescent="0.35">
      <c r="A9" s="113"/>
      <c r="B9" s="113"/>
      <c r="C9" s="152"/>
      <c r="D9" s="152"/>
      <c r="E9" s="152"/>
      <c r="F9" s="152"/>
      <c r="G9" s="152"/>
      <c r="H9" s="152"/>
      <c r="I9" s="152"/>
      <c r="J9" s="152"/>
      <c r="K9" s="152"/>
      <c r="L9" s="152"/>
      <c r="M9" s="152"/>
      <c r="N9" s="152"/>
      <c r="O9" s="152"/>
      <c r="P9" s="152"/>
      <c r="Q9" s="152"/>
      <c r="R9" s="152"/>
      <c r="S9" s="152"/>
      <c r="T9" s="152"/>
      <c r="U9" s="152"/>
      <c r="V9" s="152"/>
      <c r="W9" s="1"/>
    </row>
    <row r="10" spans="1:23" ht="26.25" customHeight="1" thickBot="1" x14ac:dyDescent="0.35">
      <c r="A10" s="113"/>
      <c r="B10" s="577" t="s">
        <v>86</v>
      </c>
      <c r="C10" s="578"/>
      <c r="D10" s="578"/>
      <c r="E10" s="578"/>
      <c r="F10" s="578"/>
      <c r="G10" s="578"/>
      <c r="H10" s="578"/>
      <c r="I10" s="578"/>
      <c r="J10" s="578"/>
      <c r="K10" s="578"/>
      <c r="L10" s="578"/>
      <c r="M10" s="578"/>
      <c r="N10" s="578"/>
      <c r="O10" s="578"/>
      <c r="P10" s="578"/>
      <c r="Q10" s="578"/>
      <c r="R10" s="578"/>
      <c r="S10" s="578"/>
      <c r="T10" s="578"/>
      <c r="U10" s="578"/>
      <c r="V10" s="579"/>
      <c r="W10" s="1"/>
    </row>
    <row r="11" spans="1:23" ht="16" thickBot="1" x14ac:dyDescent="0.35">
      <c r="B11" s="152"/>
      <c r="C11" s="152"/>
      <c r="D11" s="152"/>
      <c r="E11" s="152"/>
      <c r="F11" s="152"/>
      <c r="G11" s="152"/>
      <c r="H11" s="152"/>
      <c r="I11" s="152"/>
      <c r="J11" s="152"/>
      <c r="K11" s="152"/>
      <c r="L11" s="152"/>
      <c r="M11" s="152"/>
      <c r="N11" s="152"/>
      <c r="O11" s="152"/>
      <c r="P11" s="152"/>
      <c r="Q11" s="152"/>
      <c r="R11" s="152"/>
      <c r="S11" s="152"/>
      <c r="T11" s="152"/>
      <c r="U11" s="152"/>
      <c r="V11" s="152"/>
      <c r="W11" s="1"/>
    </row>
    <row r="12" spans="1:23" customFormat="1" ht="18.649999999999999" customHeight="1" x14ac:dyDescent="0.35">
      <c r="B12" s="114"/>
      <c r="C12" s="580" t="s">
        <v>367</v>
      </c>
      <c r="D12" s="580"/>
      <c r="E12" s="105"/>
      <c r="F12" s="105"/>
      <c r="G12" s="105"/>
      <c r="H12" s="105"/>
      <c r="I12" s="105"/>
      <c r="J12" s="105"/>
      <c r="K12" s="105"/>
      <c r="L12" s="105"/>
      <c r="M12" s="105"/>
      <c r="N12" s="105"/>
      <c r="O12" s="105"/>
      <c r="P12" s="105"/>
      <c r="Q12" s="115"/>
      <c r="R12" s="105"/>
      <c r="S12" s="105"/>
      <c r="T12" s="105"/>
      <c r="U12" s="105"/>
      <c r="V12" s="119"/>
    </row>
    <row r="13" spans="1:23" customFormat="1" thickBot="1" x14ac:dyDescent="0.35">
      <c r="B13" s="108"/>
      <c r="C13" s="581"/>
      <c r="D13" s="581"/>
      <c r="E13" s="158"/>
      <c r="F13" s="158"/>
      <c r="G13" s="158"/>
      <c r="H13" s="158"/>
      <c r="I13" s="158"/>
      <c r="J13" s="158"/>
      <c r="K13" s="158"/>
      <c r="L13" s="158"/>
      <c r="M13" s="158"/>
      <c r="N13" s="158"/>
      <c r="O13" s="158"/>
      <c r="P13" s="158"/>
      <c r="Q13" s="158"/>
      <c r="R13" s="158"/>
      <c r="S13" s="158"/>
      <c r="T13" s="158"/>
      <c r="U13" s="158"/>
      <c r="V13" s="159"/>
    </row>
    <row r="14" spans="1:23" ht="15.5" x14ac:dyDescent="0.3">
      <c r="A14" s="113"/>
      <c r="B14" s="113"/>
      <c r="C14" s="582"/>
      <c r="D14" s="582"/>
      <c r="E14" s="582"/>
      <c r="F14" s="582"/>
      <c r="G14" s="582"/>
      <c r="H14" s="582"/>
      <c r="I14" s="582"/>
      <c r="J14" s="582"/>
      <c r="K14" s="582"/>
      <c r="L14" s="582"/>
      <c r="M14" s="582"/>
      <c r="N14" s="582"/>
      <c r="O14" s="582"/>
      <c r="P14" s="582"/>
      <c r="Q14" s="582"/>
      <c r="R14" s="582"/>
      <c r="S14" s="582"/>
      <c r="T14" s="582"/>
      <c r="U14" s="582"/>
      <c r="V14" s="582"/>
      <c r="W14" s="1"/>
    </row>
    <row r="15" spans="1:23" ht="15" thickBot="1" x14ac:dyDescent="0.35">
      <c r="C15" s="189"/>
      <c r="D15" s="190"/>
      <c r="F15" s="191"/>
      <c r="K15" s="2"/>
      <c r="L15" s="2"/>
      <c r="M15" s="2"/>
      <c r="N15" s="2"/>
      <c r="O15" s="2"/>
      <c r="P15" s="2"/>
      <c r="Q15" s="1"/>
      <c r="S15" s="2"/>
      <c r="W15" s="1"/>
    </row>
    <row r="16" spans="1:23" s="2" customFormat="1" ht="65.150000000000006" customHeight="1" thickBot="1" x14ac:dyDescent="0.35">
      <c r="B16" s="95" t="s">
        <v>368</v>
      </c>
      <c r="C16" s="94" t="s">
        <v>369</v>
      </c>
      <c r="D16" s="80" t="s">
        <v>93</v>
      </c>
      <c r="E16" s="80" t="s">
        <v>370</v>
      </c>
      <c r="F16" s="156" t="s">
        <v>100</v>
      </c>
      <c r="G16" s="78" t="s">
        <v>101</v>
      </c>
      <c r="H16" s="78" t="s">
        <v>102</v>
      </c>
      <c r="I16" s="78" t="s">
        <v>103</v>
      </c>
      <c r="J16" s="86" t="s">
        <v>104</v>
      </c>
      <c r="K16" s="80" t="s">
        <v>105</v>
      </c>
      <c r="L16" s="156" t="s">
        <v>106</v>
      </c>
      <c r="M16" s="78" t="s">
        <v>107</v>
      </c>
      <c r="N16" s="78" t="s">
        <v>108</v>
      </c>
      <c r="O16" s="78" t="s">
        <v>109</v>
      </c>
      <c r="P16" s="86" t="s">
        <v>110</v>
      </c>
      <c r="Q16" s="80" t="s">
        <v>371</v>
      </c>
      <c r="R16" s="80" t="s">
        <v>372</v>
      </c>
      <c r="S16" s="80" t="s">
        <v>373</v>
      </c>
      <c r="T16" s="80" t="s">
        <v>374</v>
      </c>
      <c r="U16" s="80" t="s">
        <v>115</v>
      </c>
      <c r="V16" s="219" t="s">
        <v>375</v>
      </c>
    </row>
    <row r="17" spans="2:23" ht="29" x14ac:dyDescent="0.3">
      <c r="B17" s="571"/>
      <c r="C17" s="583" t="s">
        <v>376</v>
      </c>
      <c r="D17" s="81" t="s">
        <v>377</v>
      </c>
      <c r="E17" s="83" t="s">
        <v>378</v>
      </c>
      <c r="F17" s="194">
        <v>0</v>
      </c>
      <c r="G17" s="195">
        <v>0</v>
      </c>
      <c r="H17" s="195">
        <v>146</v>
      </c>
      <c r="I17" s="195">
        <v>6314</v>
      </c>
      <c r="J17" s="196">
        <v>46728</v>
      </c>
      <c r="K17" s="88">
        <f>SUM(F17:J17)</f>
        <v>53188</v>
      </c>
      <c r="L17" s="194">
        <v>0</v>
      </c>
      <c r="M17" s="195">
        <v>214</v>
      </c>
      <c r="N17" s="195">
        <v>29757</v>
      </c>
      <c r="O17" s="195">
        <v>23528</v>
      </c>
      <c r="P17" s="196">
        <v>17590</v>
      </c>
      <c r="Q17" s="88">
        <f>SUM(L17:P17)</f>
        <v>71089</v>
      </c>
      <c r="R17" s="204">
        <v>75563</v>
      </c>
      <c r="S17" s="204">
        <v>110463</v>
      </c>
      <c r="T17" s="204">
        <v>90846</v>
      </c>
      <c r="U17" s="91">
        <f>K17+Q17+R17+S17+T17</f>
        <v>401149</v>
      </c>
      <c r="V17" s="120" t="s">
        <v>379</v>
      </c>
      <c r="W17" s="1"/>
    </row>
    <row r="18" spans="2:23" ht="58.75" customHeight="1" x14ac:dyDescent="0.3">
      <c r="B18" s="572"/>
      <c r="C18" s="584"/>
      <c r="D18" s="82" t="s">
        <v>380</v>
      </c>
      <c r="E18" s="165" t="s">
        <v>121</v>
      </c>
      <c r="F18" s="197">
        <v>0</v>
      </c>
      <c r="G18" s="198">
        <v>0</v>
      </c>
      <c r="H18" s="198">
        <v>3</v>
      </c>
      <c r="I18" s="198">
        <v>16</v>
      </c>
      <c r="J18" s="196">
        <v>74</v>
      </c>
      <c r="K18" s="89">
        <f>SUM(F18:J18)</f>
        <v>93</v>
      </c>
      <c r="L18" s="185">
        <v>1</v>
      </c>
      <c r="M18" s="186">
        <v>5</v>
      </c>
      <c r="N18" s="186">
        <v>48</v>
      </c>
      <c r="O18" s="186">
        <v>35</v>
      </c>
      <c r="P18" s="187">
        <v>20</v>
      </c>
      <c r="Q18" s="89">
        <f>SUM(L18:P18)</f>
        <v>109</v>
      </c>
      <c r="R18" s="188">
        <v>129</v>
      </c>
      <c r="S18" s="188">
        <v>148</v>
      </c>
      <c r="T18" s="188">
        <v>149</v>
      </c>
      <c r="U18" s="91">
        <f>K18+Q18+R18+S18+T18</f>
        <v>628</v>
      </c>
      <c r="V18" s="120" t="s">
        <v>381</v>
      </c>
      <c r="W18" s="1"/>
    </row>
    <row r="19" spans="2:23" x14ac:dyDescent="0.3">
      <c r="B19" s="572"/>
      <c r="C19" s="584"/>
      <c r="D19" s="82" t="s">
        <v>382</v>
      </c>
      <c r="E19" s="84" t="s">
        <v>138</v>
      </c>
      <c r="F19" s="199">
        <v>15.4</v>
      </c>
      <c r="G19" s="200">
        <v>21.3</v>
      </c>
      <c r="H19" s="200">
        <v>60.1</v>
      </c>
      <c r="I19" s="200">
        <v>74.599999999999994</v>
      </c>
      <c r="J19" s="201">
        <v>43.5</v>
      </c>
      <c r="K19" s="89">
        <f>SUM(F19:J19)</f>
        <v>214.9</v>
      </c>
      <c r="L19" s="202">
        <v>17.5</v>
      </c>
      <c r="M19" s="203">
        <v>23.6</v>
      </c>
      <c r="N19" s="203">
        <v>61.2</v>
      </c>
      <c r="O19" s="203">
        <v>81.599999999999994</v>
      </c>
      <c r="P19" s="201">
        <v>61.2</v>
      </c>
      <c r="Q19" s="89">
        <f t="shared" ref="Q19:Q20" si="0">SUM(L19:P19)</f>
        <v>245.10000000000002</v>
      </c>
      <c r="R19" s="205">
        <v>212.8</v>
      </c>
      <c r="S19" s="205">
        <v>284.89999999999998</v>
      </c>
      <c r="T19" s="205">
        <v>249.7</v>
      </c>
      <c r="U19" s="91">
        <f>K19+Q19+R19+S19+T19</f>
        <v>1207.3999999999999</v>
      </c>
      <c r="V19" s="121" t="s">
        <v>383</v>
      </c>
      <c r="W19" s="1"/>
    </row>
    <row r="20" spans="2:23" x14ac:dyDescent="0.3">
      <c r="B20" s="572"/>
      <c r="C20" s="584"/>
      <c r="D20" s="82" t="s">
        <v>384</v>
      </c>
      <c r="E20" s="84" t="s">
        <v>138</v>
      </c>
      <c r="F20" s="199">
        <v>0</v>
      </c>
      <c r="G20" s="200">
        <v>0</v>
      </c>
      <c r="H20" s="200">
        <v>0</v>
      </c>
      <c r="I20" s="200">
        <v>0</v>
      </c>
      <c r="J20" s="201">
        <v>0.4</v>
      </c>
      <c r="K20" s="89">
        <f>SUM(F20:J20)</f>
        <v>0.4</v>
      </c>
      <c r="L20" s="202">
        <v>0.4</v>
      </c>
      <c r="M20" s="203">
        <v>0.4</v>
      </c>
      <c r="N20" s="203">
        <v>0.4</v>
      </c>
      <c r="O20" s="203">
        <v>0.4</v>
      </c>
      <c r="P20" s="201">
        <v>0.8</v>
      </c>
      <c r="Q20" s="89">
        <f t="shared" si="0"/>
        <v>2.4000000000000004</v>
      </c>
      <c r="R20" s="205">
        <v>4.5</v>
      </c>
      <c r="S20" s="205">
        <v>7.2</v>
      </c>
      <c r="T20" s="205">
        <v>10.6</v>
      </c>
      <c r="U20" s="91">
        <f>K20+Q20+R20+S20+T20</f>
        <v>25.1</v>
      </c>
      <c r="V20" s="121" t="s">
        <v>385</v>
      </c>
      <c r="W20" s="1"/>
    </row>
    <row r="21" spans="2:23" ht="21" customHeight="1" thickBot="1" x14ac:dyDescent="0.35">
      <c r="B21" s="573"/>
      <c r="C21" s="585"/>
      <c r="D21" s="25" t="s">
        <v>386</v>
      </c>
      <c r="E21" s="85" t="s">
        <v>138</v>
      </c>
      <c r="F21" s="87">
        <f>SUM(F19:F20)</f>
        <v>15.4</v>
      </c>
      <c r="G21" s="52">
        <f>SUM(G19:G20)</f>
        <v>21.3</v>
      </c>
      <c r="H21" s="52">
        <f t="shared" ref="H21:J21" si="1">SUM(H19:H20)</f>
        <v>60.1</v>
      </c>
      <c r="I21" s="52">
        <f t="shared" si="1"/>
        <v>74.599999999999994</v>
      </c>
      <c r="J21" s="52">
        <f t="shared" si="1"/>
        <v>43.9</v>
      </c>
      <c r="K21" s="90">
        <f>SUM(K19:K20)</f>
        <v>215.3</v>
      </c>
      <c r="L21" s="87">
        <f>SUM(L19:L20)</f>
        <v>17.899999999999999</v>
      </c>
      <c r="M21" s="52">
        <f>SUM(M19:M20)</f>
        <v>24</v>
      </c>
      <c r="N21" s="52">
        <f>SUM(N19:N20)</f>
        <v>61.6</v>
      </c>
      <c r="O21" s="52">
        <f t="shared" ref="O21" si="2">SUM(O19:O20)</f>
        <v>82</v>
      </c>
      <c r="P21" s="12">
        <f t="shared" ref="P21:U21" si="3">SUM(P19:P20)</f>
        <v>62</v>
      </c>
      <c r="Q21" s="90">
        <f t="shared" si="3"/>
        <v>247.50000000000003</v>
      </c>
      <c r="R21" s="90">
        <f t="shared" si="3"/>
        <v>217.3</v>
      </c>
      <c r="S21" s="90">
        <f t="shared" si="3"/>
        <v>292.09999999999997</v>
      </c>
      <c r="T21" s="90">
        <f t="shared" si="3"/>
        <v>260.3</v>
      </c>
      <c r="U21" s="92">
        <f t="shared" si="3"/>
        <v>1232.4999999999998</v>
      </c>
      <c r="V21" s="122" t="s">
        <v>387</v>
      </c>
      <c r="W21" s="1"/>
    </row>
    <row r="22" spans="2:23" ht="16.399999999999999" customHeight="1" thickBot="1" x14ac:dyDescent="0.35">
      <c r="B22" s="44"/>
      <c r="C22" s="44"/>
      <c r="D22" s="3"/>
      <c r="E22" s="160"/>
      <c r="F22" s="157"/>
      <c r="G22" s="157"/>
      <c r="H22" s="157"/>
      <c r="I22" s="157"/>
      <c r="J22" s="157"/>
      <c r="K22" s="157"/>
      <c r="L22" s="157"/>
      <c r="M22" s="157"/>
      <c r="N22" s="157"/>
      <c r="O22" s="157"/>
      <c r="P22" s="157"/>
      <c r="Q22" s="157"/>
      <c r="R22" s="157"/>
      <c r="S22" s="157"/>
      <c r="T22" s="157"/>
      <c r="U22" s="157"/>
      <c r="V22" s="161"/>
      <c r="W22" s="1"/>
    </row>
    <row r="23" spans="2:23" s="2" customFormat="1" ht="62.15" customHeight="1" thickBot="1" x14ac:dyDescent="0.35">
      <c r="B23" s="47" t="s">
        <v>388</v>
      </c>
      <c r="C23" s="77" t="s">
        <v>389</v>
      </c>
      <c r="D23" s="80" t="s">
        <v>93</v>
      </c>
      <c r="E23" s="80" t="s">
        <v>370</v>
      </c>
      <c r="F23" s="156" t="s">
        <v>100</v>
      </c>
      <c r="G23" s="78" t="s">
        <v>101</v>
      </c>
      <c r="H23" s="78" t="s">
        <v>102</v>
      </c>
      <c r="I23" s="78" t="s">
        <v>103</v>
      </c>
      <c r="J23" s="86" t="s">
        <v>104</v>
      </c>
      <c r="K23" s="80" t="s">
        <v>105</v>
      </c>
      <c r="L23" s="156" t="s">
        <v>106</v>
      </c>
      <c r="M23" s="78" t="s">
        <v>107</v>
      </c>
      <c r="N23" s="78" t="s">
        <v>108</v>
      </c>
      <c r="O23" s="78" t="s">
        <v>109</v>
      </c>
      <c r="P23" s="86" t="s">
        <v>110</v>
      </c>
      <c r="Q23" s="80" t="s">
        <v>371</v>
      </c>
      <c r="R23" s="80" t="s">
        <v>372</v>
      </c>
      <c r="S23" s="80" t="s">
        <v>373</v>
      </c>
      <c r="T23" s="80" t="s">
        <v>374</v>
      </c>
      <c r="U23" s="80" t="s">
        <v>115</v>
      </c>
      <c r="V23" s="219" t="s">
        <v>375</v>
      </c>
    </row>
    <row r="24" spans="2:23" ht="29.15" customHeight="1" thickBot="1" x14ac:dyDescent="0.35">
      <c r="B24" s="571"/>
      <c r="C24" s="571" t="s">
        <v>390</v>
      </c>
      <c r="D24" s="81" t="s">
        <v>391</v>
      </c>
      <c r="E24" s="83" t="s">
        <v>392</v>
      </c>
      <c r="F24" s="194">
        <v>0</v>
      </c>
      <c r="G24" s="195">
        <v>0</v>
      </c>
      <c r="H24" s="195">
        <v>0</v>
      </c>
      <c r="I24" s="195">
        <v>8</v>
      </c>
      <c r="J24" s="196">
        <v>158.30000000000001</v>
      </c>
      <c r="K24" s="88">
        <f t="shared" ref="K24:K27" si="4">SUM(F24:J24)</f>
        <v>166.3</v>
      </c>
      <c r="L24" s="470">
        <v>25.6</v>
      </c>
      <c r="M24" s="471">
        <v>0.4</v>
      </c>
      <c r="N24" s="471">
        <v>19</v>
      </c>
      <c r="O24" s="471">
        <v>43.4</v>
      </c>
      <c r="P24" s="472">
        <v>165.6</v>
      </c>
      <c r="Q24" s="88">
        <f t="shared" ref="Q24:Q27" si="5">SUM(L24:P24)</f>
        <v>254</v>
      </c>
      <c r="R24" s="204">
        <v>60.2</v>
      </c>
      <c r="S24" s="204">
        <v>78.599999999999994</v>
      </c>
      <c r="T24" s="204">
        <v>11.7</v>
      </c>
      <c r="U24" s="91">
        <f>K24+Q24+R24+S24+T24</f>
        <v>570.80000000000007</v>
      </c>
      <c r="V24" s="120" t="s">
        <v>393</v>
      </c>
      <c r="W24" s="1"/>
    </row>
    <row r="25" spans="2:23" ht="60.65" customHeight="1" x14ac:dyDescent="0.3">
      <c r="B25" s="572"/>
      <c r="C25" s="572"/>
      <c r="D25" s="82" t="s">
        <v>380</v>
      </c>
      <c r="E25" s="165" t="s">
        <v>121</v>
      </c>
      <c r="F25" s="202">
        <v>0</v>
      </c>
      <c r="G25" s="203">
        <v>0</v>
      </c>
      <c r="H25" s="203">
        <v>3</v>
      </c>
      <c r="I25" s="203">
        <v>23</v>
      </c>
      <c r="J25" s="196">
        <v>111</v>
      </c>
      <c r="K25" s="88">
        <f t="shared" si="4"/>
        <v>137</v>
      </c>
      <c r="L25" s="473">
        <v>1</v>
      </c>
      <c r="M25" s="474">
        <v>5</v>
      </c>
      <c r="N25" s="474">
        <v>62</v>
      </c>
      <c r="O25" s="474">
        <v>42</v>
      </c>
      <c r="P25" s="475">
        <v>24</v>
      </c>
      <c r="Q25" s="88">
        <f t="shared" si="5"/>
        <v>134</v>
      </c>
      <c r="R25" s="188">
        <v>106</v>
      </c>
      <c r="S25" s="188">
        <v>118</v>
      </c>
      <c r="T25" s="188">
        <v>133</v>
      </c>
      <c r="U25" s="91">
        <f>K25+Q25+R25+S25+T25</f>
        <v>628</v>
      </c>
      <c r="V25" s="120" t="s">
        <v>381</v>
      </c>
      <c r="W25" s="1"/>
    </row>
    <row r="26" spans="2:23" x14ac:dyDescent="0.3">
      <c r="B26" s="572"/>
      <c r="C26" s="572"/>
      <c r="D26" s="82" t="s">
        <v>394</v>
      </c>
      <c r="E26" s="84" t="s">
        <v>138</v>
      </c>
      <c r="F26" s="199">
        <v>34</v>
      </c>
      <c r="G26" s="200">
        <v>49.5</v>
      </c>
      <c r="H26" s="200">
        <v>169.9</v>
      </c>
      <c r="I26" s="200">
        <v>268.39999999999998</v>
      </c>
      <c r="J26" s="201">
        <v>238.29999999999995</v>
      </c>
      <c r="K26" s="89">
        <v>760.09999999999991</v>
      </c>
      <c r="L26" s="202">
        <v>20.5</v>
      </c>
      <c r="M26" s="203">
        <v>27.4</v>
      </c>
      <c r="N26" s="203">
        <v>71.2</v>
      </c>
      <c r="O26" s="203">
        <v>94.9</v>
      </c>
      <c r="P26" s="201">
        <v>71.2</v>
      </c>
      <c r="Q26" s="89">
        <v>285.19999999999993</v>
      </c>
      <c r="R26" s="205">
        <v>214.8</v>
      </c>
      <c r="S26" s="205">
        <v>255.80000000000007</v>
      </c>
      <c r="T26" s="205">
        <v>77.200000000000045</v>
      </c>
      <c r="U26" s="91">
        <f>K26+Q26+R26+S26+T26</f>
        <v>1593.0999999999997</v>
      </c>
      <c r="V26" s="121" t="s">
        <v>395</v>
      </c>
      <c r="W26" s="1"/>
    </row>
    <row r="27" spans="2:23" x14ac:dyDescent="0.3">
      <c r="B27" s="572"/>
      <c r="C27" s="572"/>
      <c r="D27" s="82" t="s">
        <v>396</v>
      </c>
      <c r="E27" s="84" t="s">
        <v>138</v>
      </c>
      <c r="F27" s="199">
        <v>0</v>
      </c>
      <c r="G27" s="200">
        <v>0</v>
      </c>
      <c r="H27" s="200">
        <v>0</v>
      </c>
      <c r="I27" s="200">
        <v>0</v>
      </c>
      <c r="J27" s="201">
        <v>0</v>
      </c>
      <c r="K27" s="89">
        <f t="shared" si="4"/>
        <v>0</v>
      </c>
      <c r="L27" s="476">
        <v>0</v>
      </c>
      <c r="M27" s="203">
        <v>0</v>
      </c>
      <c r="N27" s="203">
        <v>0</v>
      </c>
      <c r="O27" s="203">
        <v>0</v>
      </c>
      <c r="P27" s="201">
        <v>0</v>
      </c>
      <c r="Q27" s="89">
        <f t="shared" si="5"/>
        <v>0</v>
      </c>
      <c r="R27" s="205">
        <v>0</v>
      </c>
      <c r="S27" s="205">
        <v>0</v>
      </c>
      <c r="T27" s="205">
        <v>0</v>
      </c>
      <c r="U27" s="91">
        <v>0</v>
      </c>
      <c r="V27" s="121" t="s">
        <v>397</v>
      </c>
      <c r="W27" s="1"/>
    </row>
    <row r="28" spans="2:23" ht="21" customHeight="1" thickBot="1" x14ac:dyDescent="0.35">
      <c r="B28" s="573"/>
      <c r="C28" s="573"/>
      <c r="D28" s="25" t="s">
        <v>398</v>
      </c>
      <c r="E28" s="85" t="s">
        <v>138</v>
      </c>
      <c r="F28" s="87">
        <f>SUM(F26:F27)</f>
        <v>34</v>
      </c>
      <c r="G28" s="52">
        <f>SUM(G26:G27)</f>
        <v>49.5</v>
      </c>
      <c r="H28" s="52">
        <f t="shared" ref="H28" si="6">SUM(H26:H27)</f>
        <v>169.9</v>
      </c>
      <c r="I28" s="52">
        <f t="shared" ref="I28" si="7">SUM(I26:I27)</f>
        <v>268.39999999999998</v>
      </c>
      <c r="J28" s="52">
        <f t="shared" ref="J28" si="8">SUM(J26:J27)</f>
        <v>238.29999999999995</v>
      </c>
      <c r="K28" s="90">
        <f>SUM(K26:K27)</f>
        <v>760.09999999999991</v>
      </c>
      <c r="L28" s="87">
        <f>SUM(L26:L27)</f>
        <v>20.5</v>
      </c>
      <c r="M28" s="52">
        <f>SUM(M26:M27)</f>
        <v>27.4</v>
      </c>
      <c r="N28" s="52">
        <f t="shared" ref="N28" si="9">SUM(N26:N27)</f>
        <v>71.2</v>
      </c>
      <c r="O28" s="52">
        <f t="shared" ref="O28" si="10">SUM(O26:O27)</f>
        <v>94.9</v>
      </c>
      <c r="P28" s="12">
        <f t="shared" ref="P28:U28" si="11">SUM(P26:P27)</f>
        <v>71.2</v>
      </c>
      <c r="Q28" s="90">
        <f t="shared" si="11"/>
        <v>285.19999999999993</v>
      </c>
      <c r="R28" s="90">
        <f t="shared" si="11"/>
        <v>214.8</v>
      </c>
      <c r="S28" s="90">
        <f t="shared" si="11"/>
        <v>255.80000000000007</v>
      </c>
      <c r="T28" s="90">
        <f t="shared" si="11"/>
        <v>77.200000000000045</v>
      </c>
      <c r="U28" s="92">
        <f t="shared" si="11"/>
        <v>1593.0999999999997</v>
      </c>
      <c r="V28" s="122" t="s">
        <v>399</v>
      </c>
      <c r="W28" s="1"/>
    </row>
    <row r="29" spans="2:23" ht="15" customHeight="1" thickBot="1" x14ac:dyDescent="0.35">
      <c r="B29" s="44"/>
      <c r="C29" s="44"/>
      <c r="D29" s="3"/>
      <c r="E29" s="160"/>
      <c r="F29" s="3"/>
      <c r="G29" s="3"/>
      <c r="H29" s="3"/>
      <c r="I29" s="3"/>
      <c r="J29" s="3"/>
      <c r="K29" s="3"/>
      <c r="L29" s="3"/>
      <c r="M29" s="3"/>
      <c r="N29" s="3"/>
      <c r="O29" s="3"/>
      <c r="P29" s="3"/>
      <c r="Q29" s="3"/>
      <c r="R29" s="3"/>
      <c r="S29" s="3"/>
      <c r="T29" s="3"/>
      <c r="U29" s="3"/>
      <c r="V29" s="3"/>
      <c r="W29" s="1"/>
    </row>
    <row r="30" spans="2:23" ht="14.9" customHeight="1" x14ac:dyDescent="0.3">
      <c r="B30" s="586" t="s">
        <v>400</v>
      </c>
      <c r="C30" s="592"/>
      <c r="D30" s="228" t="s">
        <v>401</v>
      </c>
      <c r="E30" s="229" t="s">
        <v>121</v>
      </c>
      <c r="F30" s="224" t="s">
        <v>402</v>
      </c>
      <c r="G30" s="218"/>
      <c r="H30" s="218"/>
      <c r="I30" s="218"/>
      <c r="J30" s="221"/>
      <c r="K30" s="88">
        <f t="shared" ref="K30:K42" si="12">SUM(F30:J30)</f>
        <v>0</v>
      </c>
      <c r="L30" s="224"/>
      <c r="M30" s="218"/>
      <c r="N30" s="218"/>
      <c r="O30" s="218"/>
      <c r="P30" s="221"/>
      <c r="Q30" s="88">
        <f t="shared" ref="Q30:Q42" si="13">SUM(L30:P30)</f>
        <v>0</v>
      </c>
      <c r="R30" s="224"/>
      <c r="S30" s="218"/>
      <c r="T30" s="221"/>
      <c r="U30" s="88">
        <f>K30+Q30+R30+S30+T30</f>
        <v>0</v>
      </c>
      <c r="V30" s="288" t="s">
        <v>403</v>
      </c>
      <c r="W30" s="1"/>
    </row>
    <row r="31" spans="2:23" x14ac:dyDescent="0.3">
      <c r="B31" s="588"/>
      <c r="C31" s="593"/>
      <c r="D31" s="24" t="s">
        <v>404</v>
      </c>
      <c r="E31" s="28" t="s">
        <v>149</v>
      </c>
      <c r="F31" s="210" t="s">
        <v>402</v>
      </c>
      <c r="G31" s="203"/>
      <c r="H31" s="203"/>
      <c r="I31" s="203"/>
      <c r="J31" s="222"/>
      <c r="K31" s="89">
        <f t="shared" si="12"/>
        <v>0</v>
      </c>
      <c r="L31" s="210"/>
      <c r="M31" s="203"/>
      <c r="N31" s="203"/>
      <c r="O31" s="203"/>
      <c r="P31" s="222"/>
      <c r="Q31" s="89">
        <f t="shared" si="13"/>
        <v>0</v>
      </c>
      <c r="R31" s="210"/>
      <c r="S31" s="203"/>
      <c r="T31" s="222"/>
      <c r="U31" s="89">
        <f t="shared" ref="U31:U42" si="14">K31+Q31+R31+S31+T31</f>
        <v>0</v>
      </c>
      <c r="V31" s="121" t="s">
        <v>405</v>
      </c>
      <c r="W31" s="1"/>
    </row>
    <row r="32" spans="2:23" x14ac:dyDescent="0.3">
      <c r="B32" s="588"/>
      <c r="C32" s="593"/>
      <c r="D32" s="24" t="s">
        <v>169</v>
      </c>
      <c r="E32" s="28" t="s">
        <v>149</v>
      </c>
      <c r="F32" s="513">
        <f>'1. Outcomes'!K30-'1. Outcomes'!K31</f>
        <v>0</v>
      </c>
      <c r="G32" s="513">
        <f>'1. Outcomes'!L30-'1. Outcomes'!L31</f>
        <v>0</v>
      </c>
      <c r="H32" s="513">
        <f>'1. Outcomes'!M30-'1. Outcomes'!M31</f>
        <v>1.0000000000001563E-2</v>
      </c>
      <c r="I32" s="513">
        <f>'1. Outcomes'!N30-'1. Outcomes'!N31</f>
        <v>6.0000000000000497E-2</v>
      </c>
      <c r="J32" s="513">
        <f>'1. Outcomes'!O30-'1. Outcomes'!O31</f>
        <v>0.10999999999999943</v>
      </c>
      <c r="K32" s="89">
        <v>0.15</v>
      </c>
      <c r="L32" s="513">
        <f>'1. Outcomes'!Q30-'1. Outcomes'!Q31</f>
        <v>0.17999999999999972</v>
      </c>
      <c r="M32" s="513">
        <f>'1. Outcomes'!R30-'1. Outcomes'!R31</f>
        <v>0.25000000000000178</v>
      </c>
      <c r="N32" s="513">
        <f>'1. Outcomes'!S30-'1. Outcomes'!S31</f>
        <v>0.32999999999999829</v>
      </c>
      <c r="O32" s="513">
        <f>'1. Outcomes'!T30-'1. Outcomes'!T31</f>
        <v>0.40000000000000213</v>
      </c>
      <c r="P32" s="513">
        <f>'1. Outcomes'!U30-'1. Outcomes'!U31</f>
        <v>0.46000000000000085</v>
      </c>
      <c r="Q32" s="89">
        <f>'1. Outcomes'!V30-'1. Outcomes'!V31</f>
        <v>0.46000000000000085</v>
      </c>
      <c r="R32" s="513">
        <f>'1. Outcomes'!W30-'1. Outcomes'!W31</f>
        <v>0.23000000000000043</v>
      </c>
      <c r="S32" s="513">
        <f>'1. Outcomes'!X30-'1. Outcomes'!X31</f>
        <v>0.28999999999999915</v>
      </c>
      <c r="T32" s="513">
        <f>'1. Outcomes'!Y30-'1. Outcomes'!Y31</f>
        <v>1.1999999999999993</v>
      </c>
      <c r="U32" s="89">
        <f>'1. Outcomes'!Z30-'1. Outcomes'!Z31</f>
        <v>1.1999999999999993</v>
      </c>
      <c r="V32" s="121" t="s">
        <v>406</v>
      </c>
      <c r="W32" s="1"/>
    </row>
    <row r="33" spans="2:23" x14ac:dyDescent="0.3">
      <c r="B33" s="588"/>
      <c r="C33" s="593"/>
      <c r="D33" s="24" t="s">
        <v>407</v>
      </c>
      <c r="E33" s="28" t="s">
        <v>121</v>
      </c>
      <c r="F33" s="210">
        <v>0</v>
      </c>
      <c r="G33" s="203">
        <v>0</v>
      </c>
      <c r="H33" s="203">
        <v>0</v>
      </c>
      <c r="I33" s="203">
        <v>0</v>
      </c>
      <c r="J33" s="222">
        <v>3.5</v>
      </c>
      <c r="K33" s="89">
        <f t="shared" si="12"/>
        <v>3.5</v>
      </c>
      <c r="L33" s="210">
        <v>3.5</v>
      </c>
      <c r="M33" s="203">
        <v>3.5</v>
      </c>
      <c r="N33" s="203">
        <v>3.5</v>
      </c>
      <c r="O33" s="203">
        <v>3.5</v>
      </c>
      <c r="P33" s="222">
        <v>5.6</v>
      </c>
      <c r="Q33" s="89">
        <v>5.6</v>
      </c>
      <c r="R33" s="210">
        <v>11</v>
      </c>
      <c r="S33" s="203">
        <v>15.2</v>
      </c>
      <c r="T33" s="222">
        <v>20.3</v>
      </c>
      <c r="U33" s="89">
        <f t="shared" si="14"/>
        <v>55.599999999999994</v>
      </c>
      <c r="V33" s="121" t="s">
        <v>408</v>
      </c>
      <c r="W33" s="1"/>
    </row>
    <row r="34" spans="2:23" x14ac:dyDescent="0.3">
      <c r="B34" s="588"/>
      <c r="C34" s="593"/>
      <c r="D34" s="24" t="s">
        <v>409</v>
      </c>
      <c r="E34" s="28" t="s">
        <v>121</v>
      </c>
      <c r="F34" s="210">
        <f>'1. Outcomes'!$J$37-'1. Outcomes'!K37</f>
        <v>0</v>
      </c>
      <c r="G34" s="210">
        <f>'1. Outcomes'!$J$37-'1. Outcomes'!L37</f>
        <v>0</v>
      </c>
      <c r="H34" s="210">
        <f>'1. Outcomes'!$J$37-'1. Outcomes'!M37</f>
        <v>3</v>
      </c>
      <c r="I34" s="210">
        <f>'1. Outcomes'!$J$37-'1. Outcomes'!N37</f>
        <v>7</v>
      </c>
      <c r="J34" s="210">
        <f>'1. Outcomes'!$J$37-'1. Outcomes'!O37</f>
        <v>132</v>
      </c>
      <c r="K34" s="89">
        <v>132</v>
      </c>
      <c r="L34" s="210">
        <f>'1. Outcomes'!$J$37-'1. Outcomes'!Q37</f>
        <v>132</v>
      </c>
      <c r="M34" s="210">
        <f>'1. Outcomes'!$J$37-'1. Outcomes'!R37</f>
        <v>132</v>
      </c>
      <c r="N34" s="210">
        <f>'1. Outcomes'!$J$37-'1. Outcomes'!S37</f>
        <v>141</v>
      </c>
      <c r="O34" s="210">
        <f>'1. Outcomes'!$J$37-'1. Outcomes'!T37</f>
        <v>189</v>
      </c>
      <c r="P34" s="210">
        <f>'1. Outcomes'!$J$37-'1. Outcomes'!U37</f>
        <v>255</v>
      </c>
      <c r="Q34" s="89">
        <v>255</v>
      </c>
      <c r="R34" s="210">
        <f>'1. Outcomes'!$J$37-'1. Outcomes'!W37</f>
        <v>482</v>
      </c>
      <c r="S34" s="210">
        <f>'1. Outcomes'!$J$37-'1. Outcomes'!X37</f>
        <v>710</v>
      </c>
      <c r="T34" s="210">
        <f>'1. Outcomes'!$J$37-'1. Outcomes'!Y37</f>
        <v>963</v>
      </c>
      <c r="U34" s="89">
        <v>963</v>
      </c>
      <c r="V34" s="121" t="s">
        <v>410</v>
      </c>
      <c r="W34" s="1"/>
    </row>
    <row r="35" spans="2:23" ht="18" customHeight="1" x14ac:dyDescent="0.3">
      <c r="B35" s="588"/>
      <c r="C35" s="593"/>
      <c r="D35" s="24" t="s">
        <v>661</v>
      </c>
      <c r="E35" s="28" t="s">
        <v>121</v>
      </c>
      <c r="F35" s="210">
        <f>'1. Outcomes'!$J$43-'1. Outcomes'!K43</f>
        <v>0</v>
      </c>
      <c r="G35" s="210">
        <f>'1. Outcomes'!$J$43-'1. Outcomes'!L43</f>
        <v>0</v>
      </c>
      <c r="H35" s="210">
        <f>'1. Outcomes'!$J$43-'1. Outcomes'!M43</f>
        <v>4</v>
      </c>
      <c r="I35" s="210">
        <f>'1. Outcomes'!$J$43-'1. Outcomes'!N43</f>
        <v>5</v>
      </c>
      <c r="J35" s="210">
        <f>'1. Outcomes'!$J$43-'1. Outcomes'!O43</f>
        <v>78</v>
      </c>
      <c r="K35" s="89">
        <v>78</v>
      </c>
      <c r="L35" s="210">
        <f>'1. Outcomes'!$J$43-'1. Outcomes'!Q43</f>
        <v>78</v>
      </c>
      <c r="M35" s="210">
        <f>'1. Outcomes'!$J$43-'1. Outcomes'!R43</f>
        <v>81</v>
      </c>
      <c r="N35" s="210">
        <f>'1. Outcomes'!$J$43-'1. Outcomes'!S43</f>
        <v>98</v>
      </c>
      <c r="O35" s="210">
        <f>'1. Outcomes'!$J$43-'1. Outcomes'!T43</f>
        <v>113</v>
      </c>
      <c r="P35" s="210">
        <f>'1. Outcomes'!$J$43-'1. Outcomes'!U43</f>
        <v>119</v>
      </c>
      <c r="Q35" s="89">
        <v>119</v>
      </c>
      <c r="R35" s="210">
        <f>'1. Outcomes'!$J$43-'1. Outcomes'!W43</f>
        <v>133</v>
      </c>
      <c r="S35" s="210">
        <f>'1. Outcomes'!$J$43-'1. Outcomes'!X43</f>
        <v>149</v>
      </c>
      <c r="T35" s="210">
        <f>'1. Outcomes'!$J$43-'1. Outcomes'!Y43</f>
        <v>149</v>
      </c>
      <c r="U35" s="89">
        <f t="shared" si="14"/>
        <v>628</v>
      </c>
      <c r="V35" s="121" t="s">
        <v>412</v>
      </c>
      <c r="W35" s="1"/>
    </row>
    <row r="36" spans="2:23" x14ac:dyDescent="0.3">
      <c r="B36" s="588"/>
      <c r="C36" s="593"/>
      <c r="D36" s="24" t="s">
        <v>662</v>
      </c>
      <c r="E36" s="28" t="s">
        <v>121</v>
      </c>
      <c r="F36" s="210">
        <v>0</v>
      </c>
      <c r="G36" s="210">
        <v>0</v>
      </c>
      <c r="H36" s="210">
        <v>4</v>
      </c>
      <c r="I36" s="210">
        <v>5</v>
      </c>
      <c r="J36" s="210">
        <v>78</v>
      </c>
      <c r="K36" s="89">
        <v>78</v>
      </c>
      <c r="L36" s="210">
        <v>78</v>
      </c>
      <c r="M36" s="203">
        <v>81</v>
      </c>
      <c r="N36" s="203">
        <v>98</v>
      </c>
      <c r="O36" s="203">
        <v>113</v>
      </c>
      <c r="P36" s="222">
        <v>119</v>
      </c>
      <c r="Q36" s="89">
        <v>119</v>
      </c>
      <c r="R36" s="210">
        <v>133</v>
      </c>
      <c r="S36" s="203">
        <v>149</v>
      </c>
      <c r="T36" s="222">
        <v>149</v>
      </c>
      <c r="U36" s="89">
        <v>628</v>
      </c>
      <c r="V36" s="121" t="s">
        <v>414</v>
      </c>
      <c r="W36" s="1"/>
    </row>
    <row r="37" spans="2:23" x14ac:dyDescent="0.3">
      <c r="B37" s="588"/>
      <c r="C37" s="593"/>
      <c r="D37" s="24" t="s">
        <v>415</v>
      </c>
      <c r="E37" s="28" t="s">
        <v>121</v>
      </c>
      <c r="F37" s="210">
        <v>0</v>
      </c>
      <c r="G37" s="210">
        <v>0</v>
      </c>
      <c r="H37" s="210">
        <v>0</v>
      </c>
      <c r="I37" s="210">
        <v>0</v>
      </c>
      <c r="J37" s="210">
        <v>0</v>
      </c>
      <c r="K37" s="89">
        <v>0</v>
      </c>
      <c r="L37" s="210">
        <v>0</v>
      </c>
      <c r="M37" s="210">
        <v>0</v>
      </c>
      <c r="N37" s="210">
        <v>0</v>
      </c>
      <c r="O37" s="210">
        <v>0</v>
      </c>
      <c r="P37" s="210">
        <v>0</v>
      </c>
      <c r="Q37" s="89">
        <v>0</v>
      </c>
      <c r="R37" s="210">
        <v>0</v>
      </c>
      <c r="S37" s="210">
        <v>0</v>
      </c>
      <c r="T37" s="210">
        <v>0</v>
      </c>
      <c r="U37" s="89">
        <v>0</v>
      </c>
      <c r="V37" s="121" t="s">
        <v>416</v>
      </c>
      <c r="W37" s="1"/>
    </row>
    <row r="38" spans="2:23" x14ac:dyDescent="0.3">
      <c r="B38" s="588"/>
      <c r="C38" s="593"/>
      <c r="D38" s="24" t="s">
        <v>417</v>
      </c>
      <c r="E38" s="28" t="s">
        <v>121</v>
      </c>
      <c r="F38" s="210">
        <v>1</v>
      </c>
      <c r="G38" s="203">
        <v>2</v>
      </c>
      <c r="H38" s="203">
        <v>2</v>
      </c>
      <c r="I38" s="203">
        <v>3</v>
      </c>
      <c r="J38" s="222">
        <v>4</v>
      </c>
      <c r="K38" s="89">
        <f t="shared" ref="K38" si="15">SUM(F38:J38)</f>
        <v>12</v>
      </c>
      <c r="L38" s="210">
        <v>7</v>
      </c>
      <c r="M38" s="203">
        <v>22</v>
      </c>
      <c r="N38" s="203">
        <v>37</v>
      </c>
      <c r="O38" s="203">
        <v>59</v>
      </c>
      <c r="P38" s="222">
        <v>88</v>
      </c>
      <c r="Q38" s="89">
        <f t="shared" si="13"/>
        <v>213</v>
      </c>
      <c r="R38" s="210">
        <v>338</v>
      </c>
      <c r="S38" s="203">
        <v>766</v>
      </c>
      <c r="T38" s="222">
        <v>1394</v>
      </c>
      <c r="U38" s="89">
        <f t="shared" si="14"/>
        <v>2723</v>
      </c>
      <c r="V38" s="121" t="s">
        <v>418</v>
      </c>
      <c r="W38" s="1" t="s">
        <v>663</v>
      </c>
    </row>
    <row r="39" spans="2:23" ht="21" customHeight="1" x14ac:dyDescent="0.3">
      <c r="B39" s="588"/>
      <c r="C39" s="593"/>
      <c r="D39" s="24" t="s">
        <v>664</v>
      </c>
      <c r="E39" s="28" t="s">
        <v>121</v>
      </c>
      <c r="F39" s="514">
        <f>'1. Outcomes'!K77-'1. Outcomes'!K78</f>
        <v>0</v>
      </c>
      <c r="G39" s="514">
        <f>'1. Outcomes'!L77-'1. Outcomes'!L78</f>
        <v>0</v>
      </c>
      <c r="H39" s="514">
        <f>'1. Outcomes'!M77-'1. Outcomes'!M78</f>
        <v>0</v>
      </c>
      <c r="I39" s="514">
        <f>'1. Outcomes'!N77-'1. Outcomes'!N78</f>
        <v>0</v>
      </c>
      <c r="J39" s="514">
        <f>'1. Outcomes'!O77-'1. Outcomes'!O78</f>
        <v>454</v>
      </c>
      <c r="K39" s="89">
        <f t="shared" si="12"/>
        <v>454</v>
      </c>
      <c r="L39" s="514">
        <f>'1. Outcomes'!Q77-'1. Outcomes'!Q78</f>
        <v>1418</v>
      </c>
      <c r="M39" s="514">
        <f>'1. Outcomes'!R77-'1. Outcomes'!R78</f>
        <v>2382</v>
      </c>
      <c r="N39" s="514">
        <f>'1. Outcomes'!S77-'1. Outcomes'!S78</f>
        <v>3346</v>
      </c>
      <c r="O39" s="514">
        <f>'1. Outcomes'!T77-'1. Outcomes'!T78</f>
        <v>4310</v>
      </c>
      <c r="P39" s="514">
        <f>'1. Outcomes'!U77-'1. Outcomes'!U78</f>
        <v>5274</v>
      </c>
      <c r="Q39" s="89">
        <f>'1. Outcomes'!V77-'1. Outcomes'!V78</f>
        <v>5274</v>
      </c>
      <c r="R39" s="514">
        <f>'1. Outcomes'!W77-'1. Outcomes'!W78</f>
        <v>10093.5</v>
      </c>
      <c r="S39" s="514">
        <f>'1. Outcomes'!X77-'1. Outcomes'!X78</f>
        <v>14913</v>
      </c>
      <c r="T39" s="514">
        <f>'1. Outcomes'!Y77-'1. Outcomes'!Y78</f>
        <v>17999</v>
      </c>
      <c r="U39" s="89">
        <v>17999</v>
      </c>
      <c r="V39" s="121"/>
      <c r="W39" s="1"/>
    </row>
    <row r="40" spans="2:23" ht="21" customHeight="1" x14ac:dyDescent="0.3">
      <c r="B40" s="588"/>
      <c r="C40" s="593"/>
      <c r="D40" s="24" t="s">
        <v>665</v>
      </c>
      <c r="E40" s="28" t="s">
        <v>121</v>
      </c>
      <c r="F40" s="514">
        <f>'1. Outcomes'!K83-'1. Outcomes'!K84</f>
        <v>0</v>
      </c>
      <c r="G40" s="514">
        <f>'1. Outcomes'!L83-'1. Outcomes'!L84</f>
        <v>0</v>
      </c>
      <c r="H40" s="514">
        <f>'1. Outcomes'!M83-'1. Outcomes'!M84</f>
        <v>0</v>
      </c>
      <c r="I40" s="514">
        <f>'1. Outcomes'!N83-'1. Outcomes'!N84</f>
        <v>0</v>
      </c>
      <c r="J40" s="514">
        <f>'1. Outcomes'!O83-'1. Outcomes'!O84</f>
        <v>3087</v>
      </c>
      <c r="K40" s="89">
        <f>'1. Outcomes'!P83-'1. Outcomes'!P84</f>
        <v>3087</v>
      </c>
      <c r="L40" s="514">
        <f>'1. Outcomes'!Q83-'1. Outcomes'!Q84</f>
        <v>8227.8999999999942</v>
      </c>
      <c r="M40" s="514">
        <f>'1. Outcomes'!R83-'1. Outcomes'!R84</f>
        <v>19670.799999999988</v>
      </c>
      <c r="N40" s="514">
        <f>'1. Outcomes'!S83-'1. Outcomes'!S84</f>
        <v>31112.699999999983</v>
      </c>
      <c r="O40" s="514">
        <f>'1. Outcomes'!T83-'1. Outcomes'!T84</f>
        <v>42555.599999999977</v>
      </c>
      <c r="P40" s="514">
        <f>'1. Outcomes'!U83-'1. Outcomes'!U84</f>
        <v>53998.499999999971</v>
      </c>
      <c r="Q40" s="89">
        <v>53999</v>
      </c>
      <c r="R40" s="514">
        <f>'1. Outcomes'!W83-'1. Outcomes'!W84</f>
        <v>118320.99999999997</v>
      </c>
      <c r="S40" s="514">
        <f>'1. Outcomes'!X83-'1. Outcomes'!X84</f>
        <v>175938.49999999997</v>
      </c>
      <c r="T40" s="514">
        <f>'1. Outcomes'!Y83-'1. Outcomes'!Y84</f>
        <v>216074</v>
      </c>
      <c r="U40" s="89">
        <v>216074</v>
      </c>
      <c r="V40" s="121"/>
      <c r="W40" s="1"/>
    </row>
    <row r="41" spans="2:23" ht="21" customHeight="1" x14ac:dyDescent="0.3">
      <c r="B41" s="588"/>
      <c r="C41" s="593"/>
      <c r="D41" s="24" t="s">
        <v>672</v>
      </c>
      <c r="E41" s="28" t="s">
        <v>121</v>
      </c>
      <c r="F41" s="514">
        <f>'1. Outcomes'!K95-'1. Outcomes'!K96</f>
        <v>0</v>
      </c>
      <c r="G41" s="514">
        <f>'1. Outcomes'!L95-'1. Outcomes'!L96</f>
        <v>0</v>
      </c>
      <c r="H41" s="514">
        <f>'1. Outcomes'!M95-'1. Outcomes'!M96</f>
        <v>0</v>
      </c>
      <c r="I41" s="514">
        <f>'1. Outcomes'!N95-'1. Outcomes'!N96</f>
        <v>0</v>
      </c>
      <c r="J41" s="514">
        <f>'1. Outcomes'!O95-'1. Outcomes'!O96</f>
        <v>32</v>
      </c>
      <c r="K41" s="89">
        <f t="shared" si="12"/>
        <v>32</v>
      </c>
      <c r="L41" s="514">
        <f>'1. Outcomes'!Q95-'1. Outcomes'!Q96</f>
        <v>134.33333333333326</v>
      </c>
      <c r="M41" s="514">
        <f>'1. Outcomes'!R95-'1. Outcomes'!R96</f>
        <v>236.66666666666652</v>
      </c>
      <c r="N41" s="514">
        <f>'1. Outcomes'!S95-'1. Outcomes'!S96</f>
        <v>338.99999999999977</v>
      </c>
      <c r="O41" s="514">
        <f>'1. Outcomes'!T95-'1. Outcomes'!T96</f>
        <v>441.33333333333303</v>
      </c>
      <c r="P41" s="514">
        <f>'1. Outcomes'!U95-'1. Outcomes'!U96</f>
        <v>543.66666666666629</v>
      </c>
      <c r="Q41" s="89">
        <f>'1. Outcomes'!V95-'1. Outcomes'!V96</f>
        <v>544</v>
      </c>
      <c r="R41" s="514">
        <f>'1. Outcomes'!W95-'1. Outcomes'!W96</f>
        <v>1055.5</v>
      </c>
      <c r="S41" s="514">
        <f>'1. Outcomes'!X95-'1. Outcomes'!X96</f>
        <v>1567</v>
      </c>
      <c r="T41" s="514">
        <f>'1. Outcomes'!Y95-'1. Outcomes'!Y96</f>
        <v>1888</v>
      </c>
      <c r="U41" s="89">
        <f>'1. Outcomes'!Z95-'1. Outcomes'!Z96</f>
        <v>1888</v>
      </c>
      <c r="V41" s="121"/>
      <c r="W41" s="1"/>
    </row>
    <row r="42" spans="2:23" ht="21" customHeight="1" thickBot="1" x14ac:dyDescent="0.35">
      <c r="B42" s="590"/>
      <c r="C42" s="594"/>
      <c r="D42" s="25" t="s">
        <v>419</v>
      </c>
      <c r="E42" s="85" t="s">
        <v>420</v>
      </c>
      <c r="F42" s="211"/>
      <c r="G42" s="207"/>
      <c r="H42" s="207"/>
      <c r="I42" s="207"/>
      <c r="J42" s="223"/>
      <c r="K42" s="90">
        <f t="shared" si="12"/>
        <v>0</v>
      </c>
      <c r="L42" s="211"/>
      <c r="M42" s="207"/>
      <c r="N42" s="207"/>
      <c r="O42" s="207"/>
      <c r="P42" s="223"/>
      <c r="Q42" s="90">
        <f t="shared" si="13"/>
        <v>0</v>
      </c>
      <c r="R42" s="211"/>
      <c r="S42" s="207"/>
      <c r="T42" s="223"/>
      <c r="U42" s="90">
        <f t="shared" si="14"/>
        <v>0</v>
      </c>
      <c r="V42" s="122"/>
      <c r="W42" s="1"/>
    </row>
    <row r="43" spans="2:23" x14ac:dyDescent="0.3">
      <c r="B43" s="5"/>
      <c r="C43" s="6"/>
      <c r="D43" s="6"/>
      <c r="E43" s="13"/>
      <c r="G43" s="441"/>
      <c r="H43" s="441"/>
      <c r="I43" s="441"/>
      <c r="J43" s="441"/>
      <c r="K43" s="441"/>
      <c r="L43" s="441"/>
      <c r="M43" s="441"/>
      <c r="N43" s="441"/>
      <c r="O43" s="441"/>
      <c r="P43" s="441"/>
      <c r="Q43" s="441"/>
      <c r="R43" s="441"/>
      <c r="S43" s="441"/>
      <c r="T43" s="441"/>
      <c r="U43" s="441"/>
      <c r="V43" s="123"/>
      <c r="W43" s="1"/>
    </row>
    <row r="44" spans="2:23" ht="15" thickBot="1" x14ac:dyDescent="0.35">
      <c r="B44" s="5"/>
      <c r="C44" s="6"/>
      <c r="D44" s="6"/>
      <c r="E44" s="13"/>
      <c r="G44" s="441"/>
      <c r="H44" s="441"/>
      <c r="I44" s="441"/>
      <c r="J44" s="441"/>
      <c r="K44" s="441"/>
      <c r="L44" s="441"/>
      <c r="M44" s="441"/>
      <c r="N44" s="441"/>
      <c r="O44" s="441"/>
      <c r="P44" s="441"/>
      <c r="Q44" s="441"/>
      <c r="R44" s="441"/>
      <c r="S44" s="441"/>
      <c r="T44" s="441"/>
      <c r="U44" s="441"/>
      <c r="V44" s="123"/>
      <c r="W44" s="1"/>
    </row>
    <row r="45" spans="2:23" customFormat="1" ht="14.9" customHeight="1" x14ac:dyDescent="0.35">
      <c r="B45" s="102"/>
      <c r="C45" s="580" t="s">
        <v>421</v>
      </c>
      <c r="D45" s="580"/>
      <c r="E45" s="105"/>
      <c r="F45" s="105"/>
      <c r="G45" s="105"/>
      <c r="H45" s="105"/>
      <c r="I45" s="105"/>
      <c r="J45" s="105"/>
      <c r="K45" s="105"/>
      <c r="L45" s="105"/>
      <c r="M45" s="105"/>
      <c r="N45" s="105"/>
      <c r="O45" s="105"/>
      <c r="P45" s="105"/>
      <c r="Q45" s="115"/>
      <c r="R45" s="105"/>
      <c r="S45" s="105"/>
      <c r="T45" s="105"/>
      <c r="U45" s="105"/>
      <c r="V45" s="119"/>
    </row>
    <row r="46" spans="2:23" customFormat="1" ht="15" customHeight="1" thickBot="1" x14ac:dyDescent="0.4">
      <c r="B46" s="108"/>
      <c r="C46" s="581"/>
      <c r="D46" s="581"/>
      <c r="E46" s="158"/>
      <c r="F46" s="109"/>
      <c r="G46" s="109"/>
      <c r="H46" s="109"/>
      <c r="I46" s="109"/>
      <c r="J46" s="109"/>
      <c r="K46" s="109"/>
      <c r="L46" s="109"/>
      <c r="M46" s="109"/>
      <c r="N46" s="109"/>
      <c r="O46" s="109"/>
      <c r="P46" s="109"/>
      <c r="Q46" s="117"/>
      <c r="R46" s="109"/>
      <c r="S46" s="109"/>
      <c r="T46" s="109"/>
      <c r="U46" s="109"/>
      <c r="V46" s="125"/>
    </row>
    <row r="47" spans="2:23" x14ac:dyDescent="0.3">
      <c r="B47" s="5"/>
      <c r="C47" s="116"/>
      <c r="D47" s="116"/>
      <c r="E47" s="116"/>
      <c r="F47" s="116"/>
      <c r="G47" s="116"/>
      <c r="H47" s="116"/>
      <c r="I47" s="116"/>
      <c r="J47" s="116"/>
      <c r="K47" s="116"/>
      <c r="L47" s="116"/>
      <c r="M47" s="116"/>
      <c r="N47" s="116"/>
      <c r="O47" s="116"/>
      <c r="P47" s="116"/>
      <c r="Q47" s="116"/>
      <c r="R47" s="116"/>
      <c r="S47" s="116"/>
      <c r="T47" s="116"/>
      <c r="U47" s="116"/>
      <c r="V47" s="126"/>
      <c r="W47" s="1"/>
    </row>
    <row r="48" spans="2:23" ht="3.75" customHeight="1" thickBot="1" x14ac:dyDescent="0.35">
      <c r="B48" s="5"/>
      <c r="C48" s="6"/>
      <c r="D48" s="6"/>
      <c r="E48" s="13"/>
      <c r="F48" s="441"/>
      <c r="G48" s="441"/>
      <c r="H48" s="441"/>
      <c r="I48" s="441"/>
      <c r="J48" s="441"/>
      <c r="K48" s="441"/>
      <c r="L48" s="441"/>
      <c r="M48" s="441"/>
      <c r="N48" s="441"/>
      <c r="O48" s="441"/>
      <c r="P48" s="441"/>
      <c r="Q48" s="441"/>
      <c r="R48" s="441"/>
      <c r="S48" s="441"/>
      <c r="T48" s="441"/>
      <c r="U48" s="441"/>
      <c r="V48" s="124"/>
      <c r="W48" s="1"/>
    </row>
    <row r="49" spans="2:24" s="2" customFormat="1" ht="54.65" customHeight="1" thickBot="1" x14ac:dyDescent="0.35">
      <c r="B49" s="71" t="s">
        <v>422</v>
      </c>
      <c r="C49" s="94" t="s">
        <v>423</v>
      </c>
      <c r="D49" s="80" t="s">
        <v>93</v>
      </c>
      <c r="E49" s="80" t="s">
        <v>370</v>
      </c>
      <c r="F49" s="156" t="s">
        <v>100</v>
      </c>
      <c r="G49" s="78" t="s">
        <v>101</v>
      </c>
      <c r="H49" s="78" t="s">
        <v>102</v>
      </c>
      <c r="I49" s="78" t="s">
        <v>103</v>
      </c>
      <c r="J49" s="86" t="s">
        <v>104</v>
      </c>
      <c r="K49" s="80" t="s">
        <v>105</v>
      </c>
      <c r="L49" s="156" t="s">
        <v>106</v>
      </c>
      <c r="M49" s="78" t="s">
        <v>107</v>
      </c>
      <c r="N49" s="78" t="s">
        <v>108</v>
      </c>
      <c r="O49" s="78" t="s">
        <v>109</v>
      </c>
      <c r="P49" s="86" t="s">
        <v>110</v>
      </c>
      <c r="Q49" s="80" t="s">
        <v>371</v>
      </c>
      <c r="R49" s="80" t="s">
        <v>372</v>
      </c>
      <c r="S49" s="80" t="s">
        <v>373</v>
      </c>
      <c r="T49" s="80" t="s">
        <v>374</v>
      </c>
      <c r="U49" s="80" t="s">
        <v>115</v>
      </c>
      <c r="V49" s="219" t="s">
        <v>375</v>
      </c>
    </row>
    <row r="50" spans="2:24" ht="29" x14ac:dyDescent="0.3">
      <c r="B50" s="571"/>
      <c r="C50" s="571" t="s">
        <v>424</v>
      </c>
      <c r="D50" s="81" t="s">
        <v>425</v>
      </c>
      <c r="E50" s="83" t="s">
        <v>378</v>
      </c>
      <c r="F50" s="194">
        <v>0</v>
      </c>
      <c r="G50" s="195">
        <v>0</v>
      </c>
      <c r="H50" s="195">
        <v>0</v>
      </c>
      <c r="I50" s="195">
        <v>0</v>
      </c>
      <c r="J50" s="196">
        <v>0</v>
      </c>
      <c r="K50" s="88">
        <f t="shared" ref="K50:K53" si="16">SUM(F50:J50)</f>
        <v>0</v>
      </c>
      <c r="L50" s="194">
        <v>0</v>
      </c>
      <c r="M50" s="195">
        <v>0</v>
      </c>
      <c r="N50" s="195">
        <v>0</v>
      </c>
      <c r="O50" s="195">
        <v>0</v>
      </c>
      <c r="P50" s="196">
        <v>0</v>
      </c>
      <c r="Q50" s="88">
        <f t="shared" ref="Q50:Q53" si="17">SUM(L50:P50)</f>
        <v>0</v>
      </c>
      <c r="R50" s="204">
        <v>0</v>
      </c>
      <c r="S50" s="204">
        <v>0</v>
      </c>
      <c r="T50" s="204">
        <v>0</v>
      </c>
      <c r="U50" s="91">
        <f>K50+Q50+R50+S50+T50</f>
        <v>0</v>
      </c>
      <c r="V50" s="120" t="s">
        <v>426</v>
      </c>
      <c r="W50" s="1"/>
    </row>
    <row r="51" spans="2:24" ht="61" customHeight="1" x14ac:dyDescent="0.3">
      <c r="B51" s="572"/>
      <c r="C51" s="572"/>
      <c r="D51" s="82" t="s">
        <v>380</v>
      </c>
      <c r="E51" s="165" t="s">
        <v>121</v>
      </c>
      <c r="F51" s="194">
        <v>0</v>
      </c>
      <c r="G51" s="195">
        <v>0</v>
      </c>
      <c r="H51" s="195">
        <v>0</v>
      </c>
      <c r="I51" s="195">
        <v>0</v>
      </c>
      <c r="J51" s="196">
        <v>0</v>
      </c>
      <c r="K51" s="89">
        <f t="shared" si="16"/>
        <v>0</v>
      </c>
      <c r="L51" s="185">
        <v>0</v>
      </c>
      <c r="M51" s="186">
        <v>0</v>
      </c>
      <c r="N51" s="186">
        <v>0</v>
      </c>
      <c r="O51" s="186">
        <v>0</v>
      </c>
      <c r="P51" s="187">
        <v>0</v>
      </c>
      <c r="Q51" s="89">
        <f t="shared" si="17"/>
        <v>0</v>
      </c>
      <c r="R51" s="188">
        <v>0</v>
      </c>
      <c r="S51" s="188">
        <v>0</v>
      </c>
      <c r="T51" s="188">
        <v>0</v>
      </c>
      <c r="U51" s="91">
        <f>K51+Q51+R51+S51+T51</f>
        <v>0</v>
      </c>
      <c r="V51" s="120" t="s">
        <v>381</v>
      </c>
      <c r="W51" s="1"/>
    </row>
    <row r="52" spans="2:24" x14ac:dyDescent="0.3">
      <c r="B52" s="572"/>
      <c r="C52" s="572"/>
      <c r="D52" s="82" t="s">
        <v>427</v>
      </c>
      <c r="E52" s="84" t="s">
        <v>138</v>
      </c>
      <c r="F52" s="194">
        <v>0</v>
      </c>
      <c r="G52" s="195">
        <v>0</v>
      </c>
      <c r="H52" s="195">
        <v>0</v>
      </c>
      <c r="I52" s="195">
        <v>0</v>
      </c>
      <c r="J52" s="196">
        <v>0</v>
      </c>
      <c r="K52" s="89">
        <f t="shared" si="16"/>
        <v>0</v>
      </c>
      <c r="L52" s="194">
        <v>0</v>
      </c>
      <c r="M52" s="195">
        <v>0</v>
      </c>
      <c r="N52" s="195">
        <v>0</v>
      </c>
      <c r="O52" s="195">
        <v>0</v>
      </c>
      <c r="P52" s="196">
        <v>0</v>
      </c>
      <c r="Q52" s="89">
        <f t="shared" si="17"/>
        <v>0</v>
      </c>
      <c r="R52" s="205">
        <v>0</v>
      </c>
      <c r="S52" s="205">
        <v>0</v>
      </c>
      <c r="T52" s="205">
        <v>0</v>
      </c>
      <c r="U52" s="91">
        <f>K52+Q52+R52+S52+T52</f>
        <v>0</v>
      </c>
      <c r="V52" s="121" t="s">
        <v>428</v>
      </c>
      <c r="W52" s="1"/>
    </row>
    <row r="53" spans="2:24" x14ac:dyDescent="0.3">
      <c r="B53" s="572"/>
      <c r="C53" s="572"/>
      <c r="D53" s="82" t="s">
        <v>429</v>
      </c>
      <c r="E53" s="84" t="s">
        <v>138</v>
      </c>
      <c r="F53" s="194">
        <v>0</v>
      </c>
      <c r="G53" s="195">
        <v>0</v>
      </c>
      <c r="H53" s="195">
        <v>0</v>
      </c>
      <c r="I53" s="195">
        <v>0</v>
      </c>
      <c r="J53" s="196">
        <v>0</v>
      </c>
      <c r="K53" s="89">
        <f t="shared" si="16"/>
        <v>0</v>
      </c>
      <c r="L53" s="194">
        <v>0</v>
      </c>
      <c r="M53" s="195">
        <v>0</v>
      </c>
      <c r="N53" s="195">
        <v>0</v>
      </c>
      <c r="O53" s="195">
        <v>0</v>
      </c>
      <c r="P53" s="196">
        <v>0</v>
      </c>
      <c r="Q53" s="89">
        <f t="shared" si="17"/>
        <v>0</v>
      </c>
      <c r="R53" s="205">
        <v>0</v>
      </c>
      <c r="S53" s="205">
        <v>0</v>
      </c>
      <c r="T53" s="205">
        <v>0</v>
      </c>
      <c r="U53" s="91">
        <f t="shared" ref="U53" si="18">K53+Q53+R53+S53+T53</f>
        <v>0</v>
      </c>
      <c r="V53" s="121" t="s">
        <v>430</v>
      </c>
      <c r="W53" s="1"/>
    </row>
    <row r="54" spans="2:24" ht="21" customHeight="1" thickBot="1" x14ac:dyDescent="0.35">
      <c r="B54" s="573"/>
      <c r="C54" s="573"/>
      <c r="D54" s="25" t="s">
        <v>431</v>
      </c>
      <c r="E54" s="85" t="s">
        <v>138</v>
      </c>
      <c r="F54" s="87">
        <f>SUM(F52:F53)</f>
        <v>0</v>
      </c>
      <c r="G54" s="52">
        <f>SUM(G52:G53)</f>
        <v>0</v>
      </c>
      <c r="H54" s="52">
        <f t="shared" ref="H54" si="19">SUM(H52:H53)</f>
        <v>0</v>
      </c>
      <c r="I54" s="52">
        <f t="shared" ref="I54" si="20">SUM(I52:I53)</f>
        <v>0</v>
      </c>
      <c r="J54" s="52">
        <f t="shared" ref="J54" si="21">SUM(J52:J53)</f>
        <v>0</v>
      </c>
      <c r="K54" s="90">
        <f>SUM(K52:K53)</f>
        <v>0</v>
      </c>
      <c r="L54" s="87">
        <f>SUM(L52:L53)</f>
        <v>0</v>
      </c>
      <c r="M54" s="52">
        <f>SUM(M52:M53)</f>
        <v>0</v>
      </c>
      <c r="N54" s="52">
        <f t="shared" ref="N54" si="22">SUM(N52:N53)</f>
        <v>0</v>
      </c>
      <c r="O54" s="52">
        <f t="shared" ref="O54" si="23">SUM(O52:O53)</f>
        <v>0</v>
      </c>
      <c r="P54" s="12">
        <f t="shared" ref="P54:U54" si="24">SUM(P52:P53)</f>
        <v>0</v>
      </c>
      <c r="Q54" s="90">
        <f t="shared" si="24"/>
        <v>0</v>
      </c>
      <c r="R54" s="90">
        <f t="shared" si="24"/>
        <v>0</v>
      </c>
      <c r="S54" s="90">
        <f t="shared" si="24"/>
        <v>0</v>
      </c>
      <c r="T54" s="90">
        <f t="shared" si="24"/>
        <v>0</v>
      </c>
      <c r="U54" s="92">
        <f t="shared" si="24"/>
        <v>0</v>
      </c>
      <c r="V54" s="122" t="s">
        <v>432</v>
      </c>
      <c r="W54" s="1"/>
    </row>
    <row r="55" spans="2:24" ht="6.75" customHeight="1" thickBot="1" x14ac:dyDescent="0.35">
      <c r="B55" s="5"/>
      <c r="C55" s="6"/>
      <c r="D55" s="6"/>
      <c r="E55" s="13"/>
      <c r="G55" s="441"/>
      <c r="H55" s="441"/>
      <c r="I55" s="441"/>
      <c r="J55" s="441"/>
      <c r="K55" s="441"/>
      <c r="L55" s="441"/>
      <c r="M55" s="441"/>
      <c r="N55" s="441"/>
      <c r="O55" s="441"/>
      <c r="P55" s="441"/>
      <c r="Q55" s="441"/>
      <c r="R55" s="441"/>
      <c r="S55" s="441"/>
      <c r="T55" s="441"/>
      <c r="U55" s="441"/>
      <c r="V55" s="123"/>
      <c r="W55" s="1"/>
    </row>
    <row r="56" spans="2:24" s="2" customFormat="1" ht="65.150000000000006" customHeight="1" thickBot="1" x14ac:dyDescent="0.35">
      <c r="B56" s="47" t="s">
        <v>433</v>
      </c>
      <c r="C56" s="77" t="s">
        <v>434</v>
      </c>
      <c r="D56" s="80" t="s">
        <v>93</v>
      </c>
      <c r="E56" s="80" t="s">
        <v>370</v>
      </c>
      <c r="F56" s="156" t="s">
        <v>100</v>
      </c>
      <c r="G56" s="78" t="s">
        <v>101</v>
      </c>
      <c r="H56" s="78" t="s">
        <v>102</v>
      </c>
      <c r="I56" s="78" t="s">
        <v>103</v>
      </c>
      <c r="J56" s="86" t="s">
        <v>104</v>
      </c>
      <c r="K56" s="80" t="s">
        <v>105</v>
      </c>
      <c r="L56" s="156" t="s">
        <v>106</v>
      </c>
      <c r="M56" s="78" t="s">
        <v>107</v>
      </c>
      <c r="N56" s="78" t="s">
        <v>108</v>
      </c>
      <c r="O56" s="78" t="s">
        <v>109</v>
      </c>
      <c r="P56" s="86" t="s">
        <v>110</v>
      </c>
      <c r="Q56" s="80" t="s">
        <v>371</v>
      </c>
      <c r="R56" s="80" t="s">
        <v>372</v>
      </c>
      <c r="S56" s="80" t="s">
        <v>373</v>
      </c>
      <c r="T56" s="80" t="s">
        <v>374</v>
      </c>
      <c r="U56" s="80" t="s">
        <v>115</v>
      </c>
      <c r="V56" s="219" t="s">
        <v>375</v>
      </c>
    </row>
    <row r="57" spans="2:24" ht="66.650000000000006" customHeight="1" x14ac:dyDescent="0.3">
      <c r="B57" s="571"/>
      <c r="C57" s="571" t="s">
        <v>435</v>
      </c>
      <c r="D57" s="81" t="s">
        <v>436</v>
      </c>
      <c r="E57" s="83" t="s">
        <v>121</v>
      </c>
      <c r="F57" s="515">
        <v>1</v>
      </c>
      <c r="G57" s="516">
        <v>1</v>
      </c>
      <c r="H57" s="516">
        <v>0</v>
      </c>
      <c r="I57" s="516">
        <v>0</v>
      </c>
      <c r="J57" s="517">
        <v>0</v>
      </c>
      <c r="K57" s="518">
        <v>2</v>
      </c>
      <c r="L57" s="519">
        <v>0</v>
      </c>
      <c r="M57" s="520">
        <v>0</v>
      </c>
      <c r="N57" s="520">
        <v>0</v>
      </c>
      <c r="O57" s="520">
        <v>0</v>
      </c>
      <c r="P57" s="521">
        <v>0</v>
      </c>
      <c r="Q57" s="518">
        <v>0</v>
      </c>
      <c r="R57" s="522">
        <v>0</v>
      </c>
      <c r="S57" s="522">
        <v>0</v>
      </c>
      <c r="T57" s="522">
        <v>0</v>
      </c>
      <c r="U57" s="523">
        <v>2</v>
      </c>
      <c r="V57" s="120" t="s">
        <v>437</v>
      </c>
      <c r="W57" s="1"/>
    </row>
    <row r="58" spans="2:24" x14ac:dyDescent="0.3">
      <c r="B58" s="572"/>
      <c r="C58" s="572"/>
      <c r="D58" s="82" t="s">
        <v>438</v>
      </c>
      <c r="E58" s="84" t="s">
        <v>138</v>
      </c>
      <c r="F58" s="515">
        <v>0.15</v>
      </c>
      <c r="G58" s="516">
        <v>1.35</v>
      </c>
      <c r="H58" s="516">
        <v>0</v>
      </c>
      <c r="I58" s="516">
        <v>0</v>
      </c>
      <c r="J58" s="517">
        <v>0</v>
      </c>
      <c r="K58" s="524">
        <v>1.5</v>
      </c>
      <c r="L58" s="515">
        <v>0</v>
      </c>
      <c r="M58" s="516">
        <v>0</v>
      </c>
      <c r="N58" s="516">
        <v>0</v>
      </c>
      <c r="O58" s="516">
        <v>0</v>
      </c>
      <c r="P58" s="517">
        <v>0</v>
      </c>
      <c r="Q58" s="524">
        <v>0</v>
      </c>
      <c r="R58" s="525">
        <v>0</v>
      </c>
      <c r="S58" s="525">
        <v>0</v>
      </c>
      <c r="T58" s="525">
        <v>0</v>
      </c>
      <c r="U58" s="523">
        <v>1.5</v>
      </c>
      <c r="V58" s="121" t="s">
        <v>439</v>
      </c>
      <c r="W58" s="1"/>
    </row>
    <row r="59" spans="2:24" x14ac:dyDescent="0.3">
      <c r="B59" s="572"/>
      <c r="C59" s="572"/>
      <c r="D59" s="82" t="s">
        <v>440</v>
      </c>
      <c r="E59" s="84" t="s">
        <v>138</v>
      </c>
      <c r="F59" s="515">
        <v>0</v>
      </c>
      <c r="G59" s="516">
        <v>0</v>
      </c>
      <c r="H59" s="516">
        <v>1.4999999999999999E-2</v>
      </c>
      <c r="I59" s="516">
        <v>1.4999999999999999E-2</v>
      </c>
      <c r="J59" s="517">
        <v>1.4999999999999999E-2</v>
      </c>
      <c r="K59" s="524">
        <v>4.4999999999999998E-2</v>
      </c>
      <c r="L59" s="515">
        <v>0</v>
      </c>
      <c r="M59" s="516">
        <v>0</v>
      </c>
      <c r="N59" s="516">
        <v>0</v>
      </c>
      <c r="O59" s="516">
        <v>0</v>
      </c>
      <c r="P59" s="517">
        <v>0</v>
      </c>
      <c r="Q59" s="524">
        <v>0</v>
      </c>
      <c r="R59" s="525">
        <v>0</v>
      </c>
      <c r="S59" s="525">
        <v>0</v>
      </c>
      <c r="T59" s="525">
        <v>0</v>
      </c>
      <c r="U59" s="523">
        <v>4.4999999999999998E-2</v>
      </c>
      <c r="V59" s="121" t="s">
        <v>441</v>
      </c>
      <c r="W59" s="1"/>
    </row>
    <row r="60" spans="2:24" ht="21" customHeight="1" thickBot="1" x14ac:dyDescent="0.35">
      <c r="B60" s="573"/>
      <c r="C60" s="573"/>
      <c r="D60" s="25" t="s">
        <v>442</v>
      </c>
      <c r="E60" s="85" t="s">
        <v>138</v>
      </c>
      <c r="F60" s="526">
        <v>0.15</v>
      </c>
      <c r="G60" s="527">
        <v>1.35</v>
      </c>
      <c r="H60" s="527">
        <v>1.4999999999999999E-2</v>
      </c>
      <c r="I60" s="527">
        <v>1.4999999999999999E-2</v>
      </c>
      <c r="J60" s="527">
        <v>1.4999999999999999E-2</v>
      </c>
      <c r="K60" s="528">
        <v>1.5449999999999999</v>
      </c>
      <c r="L60" s="526">
        <v>0</v>
      </c>
      <c r="M60" s="527">
        <v>0</v>
      </c>
      <c r="N60" s="527">
        <v>0</v>
      </c>
      <c r="O60" s="527">
        <v>0</v>
      </c>
      <c r="P60" s="529">
        <v>0</v>
      </c>
      <c r="Q60" s="528">
        <v>0</v>
      </c>
      <c r="R60" s="528">
        <v>0</v>
      </c>
      <c r="S60" s="528">
        <v>0</v>
      </c>
      <c r="T60" s="528">
        <v>0</v>
      </c>
      <c r="U60" s="530">
        <v>1.5449999999999999</v>
      </c>
      <c r="V60" s="122" t="s">
        <v>443</v>
      </c>
      <c r="W60" s="1"/>
    </row>
    <row r="61" spans="2:24" ht="15" thickBot="1" x14ac:dyDescent="0.35">
      <c r="B61" s="44"/>
      <c r="C61" s="44"/>
      <c r="D61" s="163"/>
      <c r="E61" s="164"/>
      <c r="F61" s="163"/>
      <c r="G61" s="163"/>
      <c r="H61" s="163"/>
      <c r="I61" s="163"/>
      <c r="J61" s="163"/>
      <c r="K61" s="163"/>
      <c r="L61" s="163"/>
      <c r="M61" s="163"/>
      <c r="N61" s="163"/>
      <c r="O61" s="163"/>
      <c r="P61" s="163"/>
      <c r="Q61" s="163"/>
      <c r="R61" s="163"/>
      <c r="S61" s="163"/>
      <c r="T61" s="163"/>
      <c r="U61" s="163"/>
      <c r="V61" s="163"/>
      <c r="W61" s="1"/>
    </row>
    <row r="62" spans="2:24" x14ac:dyDescent="0.3">
      <c r="B62" s="586" t="s">
        <v>444</v>
      </c>
      <c r="C62" s="592"/>
      <c r="D62" s="228" t="s">
        <v>401</v>
      </c>
      <c r="E62" s="229" t="s">
        <v>121</v>
      </c>
      <c r="F62" s="224"/>
      <c r="G62" s="218"/>
      <c r="H62" s="218"/>
      <c r="I62" s="218"/>
      <c r="J62" s="221"/>
      <c r="K62" s="88">
        <f t="shared" ref="K62:K74" si="25">SUM(F62:J62)</f>
        <v>0</v>
      </c>
      <c r="L62" s="224"/>
      <c r="M62" s="218"/>
      <c r="N62" s="218"/>
      <c r="O62" s="218"/>
      <c r="P62" s="221"/>
      <c r="Q62" s="88">
        <f t="shared" ref="Q62:Q74" si="26">SUM(L62:P62)</f>
        <v>0</v>
      </c>
      <c r="R62" s="224"/>
      <c r="S62" s="218"/>
      <c r="T62" s="221"/>
      <c r="U62" s="88">
        <f>SUM(K62,Q62,R62,S62,T62)</f>
        <v>0</v>
      </c>
      <c r="V62" s="288" t="s">
        <v>445</v>
      </c>
      <c r="W62" s="1"/>
      <c r="X62" s="10"/>
    </row>
    <row r="63" spans="2:24" x14ac:dyDescent="0.3">
      <c r="B63" s="588"/>
      <c r="C63" s="593"/>
      <c r="D63" s="24" t="s">
        <v>404</v>
      </c>
      <c r="E63" s="28" t="s">
        <v>149</v>
      </c>
      <c r="F63" s="210"/>
      <c r="G63" s="203"/>
      <c r="H63" s="203"/>
      <c r="I63" s="203"/>
      <c r="J63" s="222"/>
      <c r="K63" s="89">
        <f t="shared" si="25"/>
        <v>0</v>
      </c>
      <c r="L63" s="210"/>
      <c r="M63" s="203"/>
      <c r="N63" s="203"/>
      <c r="O63" s="203"/>
      <c r="P63" s="222"/>
      <c r="Q63" s="89">
        <f t="shared" si="26"/>
        <v>0</v>
      </c>
      <c r="R63" s="210"/>
      <c r="S63" s="203"/>
      <c r="T63" s="222"/>
      <c r="U63" s="89">
        <f t="shared" ref="U63:U72" si="27">SUM(K63,Q63,R63,S63,T63)</f>
        <v>0</v>
      </c>
      <c r="V63" s="121" t="s">
        <v>446</v>
      </c>
      <c r="W63" s="1"/>
      <c r="X63" s="10"/>
    </row>
    <row r="64" spans="2:24" x14ac:dyDescent="0.3">
      <c r="B64" s="588"/>
      <c r="C64" s="593"/>
      <c r="D64" s="24" t="s">
        <v>169</v>
      </c>
      <c r="E64" s="28" t="s">
        <v>149</v>
      </c>
      <c r="F64" s="210"/>
      <c r="G64" s="203"/>
      <c r="H64" s="203"/>
      <c r="I64" s="203"/>
      <c r="J64" s="222"/>
      <c r="K64" s="89">
        <f t="shared" si="25"/>
        <v>0</v>
      </c>
      <c r="L64" s="210"/>
      <c r="M64" s="203"/>
      <c r="N64" s="203"/>
      <c r="O64" s="203"/>
      <c r="P64" s="222"/>
      <c r="Q64" s="89">
        <f t="shared" si="26"/>
        <v>0</v>
      </c>
      <c r="R64" s="210"/>
      <c r="S64" s="203"/>
      <c r="T64" s="222"/>
      <c r="U64" s="89">
        <f t="shared" si="27"/>
        <v>0</v>
      </c>
      <c r="V64" s="121" t="s">
        <v>447</v>
      </c>
      <c r="W64" s="1"/>
      <c r="X64" s="10"/>
    </row>
    <row r="65" spans="2:24" x14ac:dyDescent="0.3">
      <c r="B65" s="588"/>
      <c r="C65" s="593"/>
      <c r="D65" s="24" t="s">
        <v>448</v>
      </c>
      <c r="E65" s="28" t="s">
        <v>121</v>
      </c>
      <c r="F65" s="210"/>
      <c r="G65" s="203"/>
      <c r="H65" s="203"/>
      <c r="I65" s="203"/>
      <c r="J65" s="222"/>
      <c r="K65" s="89">
        <f t="shared" si="25"/>
        <v>0</v>
      </c>
      <c r="L65" s="210"/>
      <c r="M65" s="203"/>
      <c r="N65" s="203"/>
      <c r="O65" s="203"/>
      <c r="P65" s="222"/>
      <c r="Q65" s="89">
        <f t="shared" si="26"/>
        <v>0</v>
      </c>
      <c r="R65" s="210"/>
      <c r="S65" s="203"/>
      <c r="T65" s="222"/>
      <c r="U65" s="89">
        <f t="shared" si="27"/>
        <v>0</v>
      </c>
      <c r="V65" s="121" t="s">
        <v>449</v>
      </c>
      <c r="W65" s="1"/>
      <c r="X65" s="10"/>
    </row>
    <row r="66" spans="2:24" x14ac:dyDescent="0.3">
      <c r="B66" s="588"/>
      <c r="C66" s="593"/>
      <c r="D66" s="24" t="s">
        <v>409</v>
      </c>
      <c r="E66" s="28" t="s">
        <v>121</v>
      </c>
      <c r="F66" s="210"/>
      <c r="G66" s="203"/>
      <c r="H66" s="203"/>
      <c r="I66" s="203"/>
      <c r="J66" s="222"/>
      <c r="K66" s="89">
        <f t="shared" si="25"/>
        <v>0</v>
      </c>
      <c r="L66" s="210"/>
      <c r="M66" s="203"/>
      <c r="N66" s="203"/>
      <c r="O66" s="203"/>
      <c r="P66" s="222"/>
      <c r="Q66" s="89">
        <f t="shared" si="26"/>
        <v>0</v>
      </c>
      <c r="R66" s="210"/>
      <c r="S66" s="203"/>
      <c r="T66" s="222"/>
      <c r="U66" s="89">
        <f t="shared" si="27"/>
        <v>0</v>
      </c>
      <c r="V66" s="121" t="s">
        <v>450</v>
      </c>
      <c r="W66" s="1"/>
      <c r="X66" s="10"/>
    </row>
    <row r="67" spans="2:24" ht="18" customHeight="1" x14ac:dyDescent="0.3">
      <c r="B67" s="588"/>
      <c r="C67" s="593"/>
      <c r="D67" s="24" t="s">
        <v>411</v>
      </c>
      <c r="E67" s="28" t="s">
        <v>121</v>
      </c>
      <c r="F67" s="210"/>
      <c r="G67" s="203"/>
      <c r="H67" s="203"/>
      <c r="I67" s="203"/>
      <c r="J67" s="222"/>
      <c r="K67" s="89">
        <f t="shared" si="25"/>
        <v>0</v>
      </c>
      <c r="L67" s="210"/>
      <c r="M67" s="203"/>
      <c r="N67" s="203"/>
      <c r="O67" s="203"/>
      <c r="P67" s="222"/>
      <c r="Q67" s="89">
        <f t="shared" si="26"/>
        <v>0</v>
      </c>
      <c r="R67" s="210"/>
      <c r="S67" s="203"/>
      <c r="T67" s="222"/>
      <c r="U67" s="89">
        <f>SUM(K67,Q67,R67,S67,T67)</f>
        <v>0</v>
      </c>
      <c r="V67" s="121" t="s">
        <v>451</v>
      </c>
      <c r="W67" s="1"/>
      <c r="X67" s="10"/>
    </row>
    <row r="68" spans="2:24" x14ac:dyDescent="0.3">
      <c r="B68" s="588"/>
      <c r="C68" s="593"/>
      <c r="D68" s="24" t="s">
        <v>413</v>
      </c>
      <c r="E68" s="28" t="s">
        <v>121</v>
      </c>
      <c r="F68" s="210"/>
      <c r="G68" s="203"/>
      <c r="H68" s="203"/>
      <c r="I68" s="203"/>
      <c r="J68" s="222"/>
      <c r="K68" s="89">
        <f t="shared" si="25"/>
        <v>0</v>
      </c>
      <c r="L68" s="210"/>
      <c r="M68" s="203"/>
      <c r="N68" s="203"/>
      <c r="O68" s="203"/>
      <c r="P68" s="222"/>
      <c r="Q68" s="89">
        <f t="shared" si="26"/>
        <v>0</v>
      </c>
      <c r="R68" s="210"/>
      <c r="S68" s="203"/>
      <c r="T68" s="222"/>
      <c r="U68" s="89">
        <f t="shared" si="27"/>
        <v>0</v>
      </c>
      <c r="V68" s="121" t="s">
        <v>452</v>
      </c>
      <c r="W68" s="1"/>
      <c r="X68" s="10"/>
    </row>
    <row r="69" spans="2:24" x14ac:dyDescent="0.3">
      <c r="B69" s="588"/>
      <c r="C69" s="593"/>
      <c r="D69" s="24" t="s">
        <v>415</v>
      </c>
      <c r="E69" s="28" t="s">
        <v>121</v>
      </c>
      <c r="F69" s="210"/>
      <c r="G69" s="203"/>
      <c r="H69" s="203"/>
      <c r="I69" s="203"/>
      <c r="J69" s="222"/>
      <c r="K69" s="89"/>
      <c r="L69" s="210"/>
      <c r="M69" s="203"/>
      <c r="N69" s="203"/>
      <c r="O69" s="203"/>
      <c r="P69" s="222"/>
      <c r="Q69" s="89"/>
      <c r="R69" s="210"/>
      <c r="S69" s="203"/>
      <c r="T69" s="222"/>
      <c r="U69" s="89"/>
      <c r="V69" s="121" t="s">
        <v>453</v>
      </c>
      <c r="W69" s="1"/>
      <c r="X69" s="10"/>
    </row>
    <row r="70" spans="2:24" x14ac:dyDescent="0.3">
      <c r="B70" s="588"/>
      <c r="C70" s="593"/>
      <c r="D70" s="24" t="s">
        <v>417</v>
      </c>
      <c r="E70" s="28" t="s">
        <v>121</v>
      </c>
      <c r="F70" s="210"/>
      <c r="G70" s="203"/>
      <c r="H70" s="203"/>
      <c r="I70" s="203"/>
      <c r="J70" s="222"/>
      <c r="K70" s="89">
        <f t="shared" si="25"/>
        <v>0</v>
      </c>
      <c r="L70" s="210"/>
      <c r="M70" s="203"/>
      <c r="N70" s="203"/>
      <c r="O70" s="203"/>
      <c r="P70" s="222"/>
      <c r="Q70" s="89">
        <f t="shared" si="26"/>
        <v>0</v>
      </c>
      <c r="R70" s="210"/>
      <c r="S70" s="203"/>
      <c r="T70" s="222"/>
      <c r="U70" s="89">
        <f t="shared" si="27"/>
        <v>0</v>
      </c>
      <c r="V70" s="121" t="s">
        <v>454</v>
      </c>
      <c r="W70" s="1"/>
      <c r="X70" s="10"/>
    </row>
    <row r="71" spans="2:24" ht="21" customHeight="1" x14ac:dyDescent="0.3">
      <c r="B71" s="588"/>
      <c r="C71" s="593"/>
      <c r="D71" s="24" t="s">
        <v>419</v>
      </c>
      <c r="E71" s="28" t="s">
        <v>420</v>
      </c>
      <c r="F71" s="210"/>
      <c r="G71" s="203"/>
      <c r="H71" s="203"/>
      <c r="I71" s="203"/>
      <c r="J71" s="222"/>
      <c r="K71" s="89">
        <f t="shared" si="25"/>
        <v>0</v>
      </c>
      <c r="L71" s="210"/>
      <c r="M71" s="203"/>
      <c r="N71" s="203"/>
      <c r="O71" s="203"/>
      <c r="P71" s="222"/>
      <c r="Q71" s="89">
        <f t="shared" si="26"/>
        <v>0</v>
      </c>
      <c r="R71" s="210"/>
      <c r="S71" s="203"/>
      <c r="T71" s="222"/>
      <c r="U71" s="89">
        <f t="shared" si="27"/>
        <v>0</v>
      </c>
      <c r="V71" s="230"/>
      <c r="W71" s="1"/>
    </row>
    <row r="72" spans="2:24" ht="21" customHeight="1" x14ac:dyDescent="0.3">
      <c r="B72" s="588"/>
      <c r="C72" s="593"/>
      <c r="D72" s="24" t="s">
        <v>419</v>
      </c>
      <c r="E72" s="28" t="s">
        <v>420</v>
      </c>
      <c r="F72" s="210"/>
      <c r="G72" s="203"/>
      <c r="H72" s="203"/>
      <c r="I72" s="203"/>
      <c r="J72" s="222"/>
      <c r="K72" s="89">
        <f t="shared" si="25"/>
        <v>0</v>
      </c>
      <c r="L72" s="210"/>
      <c r="M72" s="203"/>
      <c r="N72" s="203"/>
      <c r="O72" s="203"/>
      <c r="P72" s="222"/>
      <c r="Q72" s="89">
        <f t="shared" si="26"/>
        <v>0</v>
      </c>
      <c r="R72" s="210"/>
      <c r="S72" s="203"/>
      <c r="T72" s="222"/>
      <c r="U72" s="89">
        <f t="shared" si="27"/>
        <v>0</v>
      </c>
      <c r="V72" s="220"/>
      <c r="W72" s="1"/>
    </row>
    <row r="73" spans="2:24" ht="21" customHeight="1" x14ac:dyDescent="0.3">
      <c r="B73" s="588"/>
      <c r="C73" s="593"/>
      <c r="D73" s="24" t="s">
        <v>419</v>
      </c>
      <c r="E73" s="28" t="s">
        <v>420</v>
      </c>
      <c r="F73" s="210"/>
      <c r="G73" s="203"/>
      <c r="H73" s="203"/>
      <c r="I73" s="203"/>
      <c r="J73" s="222"/>
      <c r="K73" s="89">
        <f t="shared" si="25"/>
        <v>0</v>
      </c>
      <c r="L73" s="210"/>
      <c r="M73" s="203"/>
      <c r="N73" s="203"/>
      <c r="O73" s="203"/>
      <c r="P73" s="222"/>
      <c r="Q73" s="89">
        <f t="shared" si="26"/>
        <v>0</v>
      </c>
      <c r="R73" s="210"/>
      <c r="S73" s="203"/>
      <c r="T73" s="222"/>
      <c r="U73" s="89">
        <f>SUM(K73,Q73,R73,S73,T73)</f>
        <v>0</v>
      </c>
      <c r="V73" s="220"/>
      <c r="W73" s="1"/>
    </row>
    <row r="74" spans="2:24" ht="21" customHeight="1" thickBot="1" x14ac:dyDescent="0.35">
      <c r="B74" s="590"/>
      <c r="C74" s="594"/>
      <c r="D74" s="25" t="s">
        <v>419</v>
      </c>
      <c r="E74" s="85" t="s">
        <v>420</v>
      </c>
      <c r="F74" s="211"/>
      <c r="G74" s="207"/>
      <c r="H74" s="207"/>
      <c r="I74" s="207"/>
      <c r="J74" s="223"/>
      <c r="K74" s="90">
        <f t="shared" si="25"/>
        <v>0</v>
      </c>
      <c r="L74" s="211"/>
      <c r="M74" s="207"/>
      <c r="N74" s="207"/>
      <c r="O74" s="207"/>
      <c r="P74" s="223"/>
      <c r="Q74" s="90">
        <f t="shared" si="26"/>
        <v>0</v>
      </c>
      <c r="R74" s="211"/>
      <c r="S74" s="207"/>
      <c r="T74" s="223"/>
      <c r="U74" s="90">
        <f>SUM(K74,Q74,R74,S74,T74)</f>
        <v>0</v>
      </c>
      <c r="V74" s="227"/>
      <c r="W74" s="1"/>
    </row>
    <row r="75" spans="2:24" ht="17.25" customHeight="1" x14ac:dyDescent="0.3">
      <c r="B75" s="169"/>
      <c r="C75" s="169"/>
      <c r="D75" s="6"/>
      <c r="E75" s="44"/>
      <c r="F75" s="170"/>
      <c r="G75" s="170"/>
      <c r="H75" s="170"/>
      <c r="I75" s="170"/>
      <c r="J75" s="170"/>
      <c r="K75" s="170"/>
      <c r="L75" s="170"/>
      <c r="M75" s="170"/>
      <c r="N75" s="170"/>
      <c r="O75" s="170"/>
      <c r="P75" s="170"/>
      <c r="Q75" s="170"/>
      <c r="R75" s="170"/>
      <c r="S75" s="170"/>
      <c r="T75" s="170"/>
      <c r="U75" s="170"/>
      <c r="V75" s="10"/>
      <c r="W75" s="1"/>
    </row>
    <row r="76" spans="2:24" ht="15" thickBot="1" x14ac:dyDescent="0.35">
      <c r="B76" s="5"/>
      <c r="C76" s="6"/>
      <c r="D76" s="6"/>
      <c r="E76" s="13"/>
      <c r="G76" s="441"/>
      <c r="H76" s="441"/>
      <c r="I76" s="441"/>
      <c r="J76" s="441"/>
      <c r="K76" s="441"/>
      <c r="L76" s="441"/>
      <c r="M76" s="441"/>
      <c r="N76" s="441"/>
      <c r="O76" s="441"/>
      <c r="P76" s="441"/>
      <c r="Q76" s="441"/>
      <c r="R76" s="441"/>
      <c r="S76" s="441"/>
      <c r="T76" s="441"/>
      <c r="U76" s="441"/>
      <c r="V76" s="171"/>
      <c r="W76" s="1"/>
      <c r="X76" s="10"/>
    </row>
    <row r="77" spans="2:24" s="2" customFormat="1" ht="58" customHeight="1" thickBot="1" x14ac:dyDescent="0.35">
      <c r="B77" s="71">
        <v>3</v>
      </c>
      <c r="C77" s="94" t="s">
        <v>455</v>
      </c>
      <c r="D77" s="80" t="s">
        <v>93</v>
      </c>
      <c r="E77" s="80" t="s">
        <v>370</v>
      </c>
      <c r="F77" s="156" t="s">
        <v>100</v>
      </c>
      <c r="G77" s="78" t="s">
        <v>101</v>
      </c>
      <c r="H77" s="78" t="s">
        <v>102</v>
      </c>
      <c r="I77" s="78" t="s">
        <v>103</v>
      </c>
      <c r="J77" s="86" t="s">
        <v>104</v>
      </c>
      <c r="K77" s="80" t="s">
        <v>105</v>
      </c>
      <c r="L77" s="156" t="s">
        <v>106</v>
      </c>
      <c r="M77" s="78" t="s">
        <v>107</v>
      </c>
      <c r="N77" s="78" t="s">
        <v>108</v>
      </c>
      <c r="O77" s="78" t="s">
        <v>109</v>
      </c>
      <c r="P77" s="86" t="s">
        <v>110</v>
      </c>
      <c r="Q77" s="80" t="s">
        <v>371</v>
      </c>
      <c r="R77" s="80" t="s">
        <v>372</v>
      </c>
      <c r="S77" s="80" t="s">
        <v>373</v>
      </c>
      <c r="T77" s="80" t="s">
        <v>374</v>
      </c>
      <c r="U77" s="80" t="s">
        <v>115</v>
      </c>
      <c r="V77" s="93" t="s">
        <v>375</v>
      </c>
    </row>
    <row r="78" spans="2:24" x14ac:dyDescent="0.3">
      <c r="B78" s="571"/>
      <c r="C78" s="574" t="s">
        <v>456</v>
      </c>
      <c r="D78" s="81" t="s">
        <v>457</v>
      </c>
      <c r="E78" s="83" t="s">
        <v>458</v>
      </c>
      <c r="F78" s="194" t="s">
        <v>459</v>
      </c>
      <c r="G78" s="503" t="s">
        <v>459</v>
      </c>
      <c r="H78" s="503" t="s">
        <v>459</v>
      </c>
      <c r="I78" s="503" t="s">
        <v>459</v>
      </c>
      <c r="J78" s="503" t="s">
        <v>459</v>
      </c>
      <c r="K78" s="88">
        <f t="shared" ref="K78:K81" si="28">SUM(F78:J78)</f>
        <v>0</v>
      </c>
      <c r="L78" s="194" t="s">
        <v>459</v>
      </c>
      <c r="M78" s="503" t="s">
        <v>459</v>
      </c>
      <c r="N78" s="503" t="s">
        <v>459</v>
      </c>
      <c r="O78" s="503" t="s">
        <v>459</v>
      </c>
      <c r="P78" s="503" t="s">
        <v>459</v>
      </c>
      <c r="Q78" s="88">
        <f t="shared" ref="Q78:Q81" si="29">SUM(L78:P78)</f>
        <v>0</v>
      </c>
      <c r="R78" s="503" t="s">
        <v>459</v>
      </c>
      <c r="S78" s="503" t="s">
        <v>459</v>
      </c>
      <c r="T78" s="503" t="s">
        <v>459</v>
      </c>
      <c r="U78" s="91" t="e">
        <f>K78+Q78+R78+S78+T78</f>
        <v>#VALUE!</v>
      </c>
      <c r="V78" s="120" t="s">
        <v>460</v>
      </c>
      <c r="W78" s="1"/>
    </row>
    <row r="79" spans="2:24" ht="60.65" customHeight="1" x14ac:dyDescent="0.3">
      <c r="B79" s="572"/>
      <c r="C79" s="575"/>
      <c r="D79" s="82" t="s">
        <v>380</v>
      </c>
      <c r="E79" s="165" t="s">
        <v>121</v>
      </c>
      <c r="F79" s="197" t="s">
        <v>459</v>
      </c>
      <c r="G79" s="504" t="s">
        <v>459</v>
      </c>
      <c r="H79" s="504" t="s">
        <v>459</v>
      </c>
      <c r="I79" s="504" t="s">
        <v>459</v>
      </c>
      <c r="J79" s="504" t="s">
        <v>459</v>
      </c>
      <c r="K79" s="89">
        <f t="shared" si="28"/>
        <v>0</v>
      </c>
      <c r="L79" s="504" t="s">
        <v>459</v>
      </c>
      <c r="M79" s="504" t="s">
        <v>459</v>
      </c>
      <c r="N79" s="504" t="s">
        <v>459</v>
      </c>
      <c r="O79" s="504" t="s">
        <v>459</v>
      </c>
      <c r="P79" s="504" t="s">
        <v>459</v>
      </c>
      <c r="Q79" s="89">
        <f t="shared" si="29"/>
        <v>0</v>
      </c>
      <c r="R79" s="504" t="s">
        <v>459</v>
      </c>
      <c r="S79" s="504" t="s">
        <v>459</v>
      </c>
      <c r="T79" s="504" t="s">
        <v>459</v>
      </c>
      <c r="U79" s="91" t="e">
        <f>K79+Q79+R79+S79+T79</f>
        <v>#VALUE!</v>
      </c>
      <c r="V79" s="120" t="s">
        <v>381</v>
      </c>
      <c r="W79" s="1"/>
    </row>
    <row r="80" spans="2:24" x14ac:dyDescent="0.3">
      <c r="B80" s="572"/>
      <c r="C80" s="575"/>
      <c r="D80" s="82" t="s">
        <v>461</v>
      </c>
      <c r="E80" s="84" t="s">
        <v>138</v>
      </c>
      <c r="F80" s="199" t="s">
        <v>459</v>
      </c>
      <c r="G80" s="505" t="s">
        <v>459</v>
      </c>
      <c r="H80" s="505" t="s">
        <v>459</v>
      </c>
      <c r="I80" s="505" t="s">
        <v>459</v>
      </c>
      <c r="J80" s="505" t="s">
        <v>459</v>
      </c>
      <c r="K80" s="89">
        <f t="shared" si="28"/>
        <v>0</v>
      </c>
      <c r="L80" s="505" t="s">
        <v>459</v>
      </c>
      <c r="M80" s="505" t="s">
        <v>459</v>
      </c>
      <c r="N80" s="505" t="s">
        <v>459</v>
      </c>
      <c r="O80" s="505" t="s">
        <v>459</v>
      </c>
      <c r="P80" s="505" t="s">
        <v>459</v>
      </c>
      <c r="Q80" s="89">
        <f t="shared" si="29"/>
        <v>0</v>
      </c>
      <c r="R80" s="505" t="s">
        <v>459</v>
      </c>
      <c r="S80" s="505" t="s">
        <v>459</v>
      </c>
      <c r="T80" s="505" t="s">
        <v>459</v>
      </c>
      <c r="U80" s="91" t="e">
        <f>K80+Q80+R80+S80+T80</f>
        <v>#VALUE!</v>
      </c>
      <c r="V80" s="121" t="s">
        <v>462</v>
      </c>
      <c r="W80" s="1"/>
    </row>
    <row r="81" spans="2:23" x14ac:dyDescent="0.3">
      <c r="B81" s="572"/>
      <c r="C81" s="575"/>
      <c r="D81" s="82" t="s">
        <v>463</v>
      </c>
      <c r="E81" s="84" t="s">
        <v>138</v>
      </c>
      <c r="F81" s="199" t="s">
        <v>459</v>
      </c>
      <c r="G81" s="505" t="s">
        <v>459</v>
      </c>
      <c r="H81" s="505" t="s">
        <v>459</v>
      </c>
      <c r="I81" s="505" t="s">
        <v>459</v>
      </c>
      <c r="J81" s="505" t="s">
        <v>459</v>
      </c>
      <c r="K81" s="89">
        <f t="shared" si="28"/>
        <v>0</v>
      </c>
      <c r="L81" s="505" t="s">
        <v>459</v>
      </c>
      <c r="M81" s="505" t="s">
        <v>459</v>
      </c>
      <c r="N81" s="505" t="s">
        <v>459</v>
      </c>
      <c r="O81" s="505" t="s">
        <v>459</v>
      </c>
      <c r="P81" s="505" t="s">
        <v>459</v>
      </c>
      <c r="Q81" s="89">
        <f t="shared" si="29"/>
        <v>0</v>
      </c>
      <c r="R81" s="505" t="s">
        <v>459</v>
      </c>
      <c r="S81" s="505" t="s">
        <v>459</v>
      </c>
      <c r="T81" s="505" t="s">
        <v>459</v>
      </c>
      <c r="U81" s="91" t="e">
        <f>K81+Q81+R81+S81+T81</f>
        <v>#VALUE!</v>
      </c>
      <c r="V81" s="121" t="s">
        <v>464</v>
      </c>
      <c r="W81" s="1"/>
    </row>
    <row r="82" spans="2:23" ht="15" thickBot="1" x14ac:dyDescent="0.35">
      <c r="B82" s="573"/>
      <c r="C82" s="576"/>
      <c r="D82" s="25" t="s">
        <v>465</v>
      </c>
      <c r="E82" s="85" t="s">
        <v>138</v>
      </c>
      <c r="F82" s="87">
        <f>SUM(F80:F81)</f>
        <v>0</v>
      </c>
      <c r="G82" s="52">
        <f>SUM(G80:G81)</f>
        <v>0</v>
      </c>
      <c r="H82" s="52">
        <f t="shared" ref="H82" si="30">SUM(H80:H81)</f>
        <v>0</v>
      </c>
      <c r="I82" s="52">
        <f t="shared" ref="I82" si="31">SUM(I80:I81)</f>
        <v>0</v>
      </c>
      <c r="J82" s="52">
        <f t="shared" ref="J82" si="32">SUM(J80:J81)</f>
        <v>0</v>
      </c>
      <c r="K82" s="90">
        <f>SUM(K80:K81)</f>
        <v>0</v>
      </c>
      <c r="L82" s="87">
        <f>SUM(L80:L81)</f>
        <v>0</v>
      </c>
      <c r="M82" s="52">
        <f>SUM(M80:M81)</f>
        <v>0</v>
      </c>
      <c r="N82" s="52">
        <f t="shared" ref="N82" si="33">SUM(N80:N81)</f>
        <v>0</v>
      </c>
      <c r="O82" s="52">
        <f t="shared" ref="O82" si="34">SUM(O80:O81)</f>
        <v>0</v>
      </c>
      <c r="P82" s="12">
        <f t="shared" ref="P82:U82" si="35">SUM(P80:P81)</f>
        <v>0</v>
      </c>
      <c r="Q82" s="90">
        <f t="shared" si="35"/>
        <v>0</v>
      </c>
      <c r="R82" s="90">
        <f t="shared" si="35"/>
        <v>0</v>
      </c>
      <c r="S82" s="90">
        <f t="shared" si="35"/>
        <v>0</v>
      </c>
      <c r="T82" s="90">
        <f t="shared" si="35"/>
        <v>0</v>
      </c>
      <c r="U82" s="92" t="e">
        <f t="shared" si="35"/>
        <v>#VALUE!</v>
      </c>
      <c r="V82" s="122" t="s">
        <v>466</v>
      </c>
      <c r="W82" s="1"/>
    </row>
    <row r="83" spans="2:23" ht="15" thickBot="1" x14ac:dyDescent="0.35">
      <c r="B83" s="44"/>
      <c r="C83" s="160"/>
      <c r="D83" s="3"/>
      <c r="E83" s="160"/>
      <c r="F83" s="160"/>
      <c r="G83" s="160"/>
      <c r="H83" s="160"/>
      <c r="I83" s="160"/>
      <c r="J83" s="160"/>
      <c r="K83" s="160"/>
      <c r="L83" s="160"/>
      <c r="M83" s="160"/>
      <c r="N83" s="160"/>
      <c r="O83" s="160"/>
      <c r="P83" s="160"/>
      <c r="Q83" s="160"/>
      <c r="R83" s="160"/>
      <c r="S83" s="160"/>
      <c r="T83" s="160"/>
      <c r="U83" s="160"/>
      <c r="V83" s="160"/>
      <c r="W83" s="1"/>
    </row>
    <row r="84" spans="2:23" x14ac:dyDescent="0.3">
      <c r="B84" s="586" t="s">
        <v>467</v>
      </c>
      <c r="C84" s="587"/>
      <c r="D84" s="228" t="s">
        <v>401</v>
      </c>
      <c r="E84" s="229" t="s">
        <v>121</v>
      </c>
      <c r="F84" s="506" t="s">
        <v>459</v>
      </c>
      <c r="G84" s="506" t="s">
        <v>459</v>
      </c>
      <c r="H84" s="218" t="s">
        <v>459</v>
      </c>
      <c r="I84" s="218" t="s">
        <v>459</v>
      </c>
      <c r="J84" s="506" t="s">
        <v>459</v>
      </c>
      <c r="K84" s="88">
        <f t="shared" ref="K84:K96" si="36">SUM(F84:J84)</f>
        <v>0</v>
      </c>
      <c r="L84" s="506" t="s">
        <v>459</v>
      </c>
      <c r="M84" s="218" t="s">
        <v>459</v>
      </c>
      <c r="N84" s="218" t="s">
        <v>459</v>
      </c>
      <c r="O84" s="218" t="s">
        <v>459</v>
      </c>
      <c r="P84" s="506" t="s">
        <v>459</v>
      </c>
      <c r="Q84" s="88">
        <f t="shared" ref="Q84:Q96" si="37">SUM(L84:P84)</f>
        <v>0</v>
      </c>
      <c r="R84" s="506" t="s">
        <v>459</v>
      </c>
      <c r="S84" s="506" t="s">
        <v>459</v>
      </c>
      <c r="T84" s="506" t="s">
        <v>459</v>
      </c>
      <c r="U84" s="88" t="e">
        <f>K84+Q84+R84+S84+T84</f>
        <v>#VALUE!</v>
      </c>
      <c r="V84" s="288" t="s">
        <v>468</v>
      </c>
      <c r="W84" s="1"/>
    </row>
    <row r="85" spans="2:23" x14ac:dyDescent="0.3">
      <c r="B85" s="588"/>
      <c r="C85" s="589"/>
      <c r="D85" s="24" t="s">
        <v>404</v>
      </c>
      <c r="E85" s="28" t="s">
        <v>149</v>
      </c>
      <c r="F85" s="507" t="s">
        <v>459</v>
      </c>
      <c r="G85" s="507" t="s">
        <v>459</v>
      </c>
      <c r="H85" s="203" t="s">
        <v>459</v>
      </c>
      <c r="I85" s="203" t="s">
        <v>459</v>
      </c>
      <c r="J85" s="507" t="s">
        <v>459</v>
      </c>
      <c r="K85" s="89">
        <f t="shared" si="36"/>
        <v>0</v>
      </c>
      <c r="L85" s="507" t="s">
        <v>459</v>
      </c>
      <c r="M85" s="203" t="s">
        <v>459</v>
      </c>
      <c r="N85" s="203" t="s">
        <v>459</v>
      </c>
      <c r="O85" s="203" t="s">
        <v>459</v>
      </c>
      <c r="P85" s="507" t="s">
        <v>459</v>
      </c>
      <c r="Q85" s="89">
        <f t="shared" si="37"/>
        <v>0</v>
      </c>
      <c r="R85" s="507" t="s">
        <v>459</v>
      </c>
      <c r="S85" s="507" t="s">
        <v>459</v>
      </c>
      <c r="T85" s="507" t="s">
        <v>459</v>
      </c>
      <c r="U85" s="89" t="e">
        <f t="shared" ref="U85:U95" si="38">K85+Q85+R85+S85+T85</f>
        <v>#VALUE!</v>
      </c>
      <c r="V85" s="121" t="s">
        <v>469</v>
      </c>
      <c r="W85" s="1"/>
    </row>
    <row r="86" spans="2:23" x14ac:dyDescent="0.3">
      <c r="B86" s="588"/>
      <c r="C86" s="589"/>
      <c r="D86" s="24" t="s">
        <v>169</v>
      </c>
      <c r="E86" s="28" t="s">
        <v>149</v>
      </c>
      <c r="F86" s="507" t="s">
        <v>459</v>
      </c>
      <c r="G86" s="507" t="s">
        <v>459</v>
      </c>
      <c r="H86" s="203" t="s">
        <v>459</v>
      </c>
      <c r="I86" s="203" t="s">
        <v>459</v>
      </c>
      <c r="J86" s="507" t="s">
        <v>459</v>
      </c>
      <c r="K86" s="89">
        <f t="shared" si="36"/>
        <v>0</v>
      </c>
      <c r="L86" s="507" t="s">
        <v>459</v>
      </c>
      <c r="M86" s="203" t="s">
        <v>459</v>
      </c>
      <c r="N86" s="203" t="s">
        <v>459</v>
      </c>
      <c r="O86" s="203" t="s">
        <v>459</v>
      </c>
      <c r="P86" s="507" t="s">
        <v>459</v>
      </c>
      <c r="Q86" s="89">
        <f t="shared" si="37"/>
        <v>0</v>
      </c>
      <c r="R86" s="507" t="s">
        <v>459</v>
      </c>
      <c r="S86" s="507" t="s">
        <v>459</v>
      </c>
      <c r="T86" s="507" t="s">
        <v>459</v>
      </c>
      <c r="U86" s="89" t="e">
        <f t="shared" si="38"/>
        <v>#VALUE!</v>
      </c>
      <c r="V86" s="121" t="s">
        <v>470</v>
      </c>
      <c r="W86" s="1"/>
    </row>
    <row r="87" spans="2:23" x14ac:dyDescent="0.3">
      <c r="B87" s="588"/>
      <c r="C87" s="589"/>
      <c r="D87" s="24" t="s">
        <v>448</v>
      </c>
      <c r="E87" s="28" t="s">
        <v>121</v>
      </c>
      <c r="F87" s="507" t="s">
        <v>459</v>
      </c>
      <c r="G87" s="507" t="s">
        <v>459</v>
      </c>
      <c r="H87" s="203" t="s">
        <v>459</v>
      </c>
      <c r="I87" s="203" t="s">
        <v>459</v>
      </c>
      <c r="J87" s="507" t="s">
        <v>459</v>
      </c>
      <c r="K87" s="89">
        <f t="shared" si="36"/>
        <v>0</v>
      </c>
      <c r="L87" s="507" t="s">
        <v>459</v>
      </c>
      <c r="M87" s="203" t="s">
        <v>459</v>
      </c>
      <c r="N87" s="203" t="s">
        <v>459</v>
      </c>
      <c r="O87" s="203" t="s">
        <v>459</v>
      </c>
      <c r="P87" s="507" t="s">
        <v>459</v>
      </c>
      <c r="Q87" s="89">
        <f t="shared" si="37"/>
        <v>0</v>
      </c>
      <c r="R87" s="507" t="s">
        <v>459</v>
      </c>
      <c r="S87" s="507" t="s">
        <v>459</v>
      </c>
      <c r="T87" s="507" t="s">
        <v>459</v>
      </c>
      <c r="U87" s="89" t="e">
        <f t="shared" si="38"/>
        <v>#VALUE!</v>
      </c>
      <c r="V87" s="121" t="s">
        <v>471</v>
      </c>
      <c r="W87" s="1"/>
    </row>
    <row r="88" spans="2:23" x14ac:dyDescent="0.3">
      <c r="B88" s="588"/>
      <c r="C88" s="589"/>
      <c r="D88" s="24" t="s">
        <v>409</v>
      </c>
      <c r="E88" s="28" t="s">
        <v>121</v>
      </c>
      <c r="F88" s="507" t="s">
        <v>459</v>
      </c>
      <c r="G88" s="507" t="s">
        <v>459</v>
      </c>
      <c r="H88" s="203" t="s">
        <v>459</v>
      </c>
      <c r="I88" s="203" t="s">
        <v>459</v>
      </c>
      <c r="J88" s="507" t="s">
        <v>459</v>
      </c>
      <c r="K88" s="89">
        <f t="shared" si="36"/>
        <v>0</v>
      </c>
      <c r="L88" s="507" t="s">
        <v>459</v>
      </c>
      <c r="M88" s="203" t="s">
        <v>459</v>
      </c>
      <c r="N88" s="203" t="s">
        <v>459</v>
      </c>
      <c r="O88" s="203" t="s">
        <v>459</v>
      </c>
      <c r="P88" s="507" t="s">
        <v>459</v>
      </c>
      <c r="Q88" s="89">
        <f t="shared" si="37"/>
        <v>0</v>
      </c>
      <c r="R88" s="507" t="s">
        <v>459</v>
      </c>
      <c r="S88" s="507" t="s">
        <v>459</v>
      </c>
      <c r="T88" s="507" t="s">
        <v>459</v>
      </c>
      <c r="U88" s="89" t="e">
        <f t="shared" si="38"/>
        <v>#VALUE!</v>
      </c>
      <c r="V88" s="121" t="s">
        <v>472</v>
      </c>
      <c r="W88" s="1"/>
    </row>
    <row r="89" spans="2:23" ht="18" customHeight="1" x14ac:dyDescent="0.3">
      <c r="B89" s="588"/>
      <c r="C89" s="589"/>
      <c r="D89" s="24" t="s">
        <v>411</v>
      </c>
      <c r="E89" s="28" t="s">
        <v>121</v>
      </c>
      <c r="F89" s="507" t="s">
        <v>459</v>
      </c>
      <c r="G89" s="507" t="s">
        <v>459</v>
      </c>
      <c r="H89" s="203" t="s">
        <v>459</v>
      </c>
      <c r="I89" s="203" t="s">
        <v>459</v>
      </c>
      <c r="J89" s="507" t="s">
        <v>459</v>
      </c>
      <c r="K89" s="89">
        <f t="shared" si="36"/>
        <v>0</v>
      </c>
      <c r="L89" s="507" t="s">
        <v>459</v>
      </c>
      <c r="M89" s="203" t="s">
        <v>459</v>
      </c>
      <c r="N89" s="203" t="s">
        <v>459</v>
      </c>
      <c r="O89" s="203" t="s">
        <v>459</v>
      </c>
      <c r="P89" s="507" t="s">
        <v>459</v>
      </c>
      <c r="Q89" s="89">
        <f>SUM(L89:P89)</f>
        <v>0</v>
      </c>
      <c r="R89" s="507" t="s">
        <v>459</v>
      </c>
      <c r="S89" s="507" t="s">
        <v>459</v>
      </c>
      <c r="T89" s="507" t="s">
        <v>459</v>
      </c>
      <c r="U89" s="89" t="e">
        <f>K89+Q89+R89+S89+T89</f>
        <v>#VALUE!</v>
      </c>
      <c r="V89" s="121" t="s">
        <v>473</v>
      </c>
      <c r="W89" s="1"/>
    </row>
    <row r="90" spans="2:23" x14ac:dyDescent="0.3">
      <c r="B90" s="588"/>
      <c r="C90" s="589"/>
      <c r="D90" s="24" t="s">
        <v>413</v>
      </c>
      <c r="E90" s="28" t="s">
        <v>121</v>
      </c>
      <c r="F90" s="507" t="s">
        <v>459</v>
      </c>
      <c r="G90" s="507" t="s">
        <v>459</v>
      </c>
      <c r="H90" s="203" t="s">
        <v>459</v>
      </c>
      <c r="I90" s="203" t="s">
        <v>459</v>
      </c>
      <c r="J90" s="507" t="s">
        <v>459</v>
      </c>
      <c r="K90" s="89">
        <f t="shared" si="36"/>
        <v>0</v>
      </c>
      <c r="L90" s="507" t="s">
        <v>459</v>
      </c>
      <c r="M90" s="203" t="s">
        <v>459</v>
      </c>
      <c r="N90" s="203" t="s">
        <v>459</v>
      </c>
      <c r="O90" s="203" t="s">
        <v>459</v>
      </c>
      <c r="P90" s="507" t="s">
        <v>459</v>
      </c>
      <c r="Q90" s="89">
        <f t="shared" si="37"/>
        <v>0</v>
      </c>
      <c r="R90" s="507" t="s">
        <v>459</v>
      </c>
      <c r="S90" s="507" t="s">
        <v>459</v>
      </c>
      <c r="T90" s="507" t="s">
        <v>459</v>
      </c>
      <c r="U90" s="89" t="e">
        <f t="shared" si="38"/>
        <v>#VALUE!</v>
      </c>
      <c r="V90" s="121" t="s">
        <v>474</v>
      </c>
      <c r="W90" s="1"/>
    </row>
    <row r="91" spans="2:23" x14ac:dyDescent="0.3">
      <c r="B91" s="588"/>
      <c r="C91" s="589"/>
      <c r="D91" s="24" t="s">
        <v>415</v>
      </c>
      <c r="E91" s="28" t="s">
        <v>121</v>
      </c>
      <c r="F91" s="507" t="s">
        <v>459</v>
      </c>
      <c r="G91" s="507" t="s">
        <v>459</v>
      </c>
      <c r="H91" s="203" t="s">
        <v>459</v>
      </c>
      <c r="I91" s="203" t="s">
        <v>459</v>
      </c>
      <c r="J91" s="507" t="s">
        <v>459</v>
      </c>
      <c r="K91" s="89"/>
      <c r="L91" s="507" t="s">
        <v>459</v>
      </c>
      <c r="M91" s="203" t="s">
        <v>459</v>
      </c>
      <c r="N91" s="203" t="s">
        <v>459</v>
      </c>
      <c r="O91" s="203" t="s">
        <v>459</v>
      </c>
      <c r="P91" s="507" t="s">
        <v>459</v>
      </c>
      <c r="Q91" s="89"/>
      <c r="R91" s="507" t="s">
        <v>459</v>
      </c>
      <c r="S91" s="507" t="s">
        <v>459</v>
      </c>
      <c r="T91" s="507" t="s">
        <v>459</v>
      </c>
      <c r="U91" s="89"/>
      <c r="V91" s="121" t="s">
        <v>475</v>
      </c>
      <c r="W91" s="1"/>
    </row>
    <row r="92" spans="2:23" x14ac:dyDescent="0.3">
      <c r="B92" s="588"/>
      <c r="C92" s="589"/>
      <c r="D92" s="24" t="s">
        <v>417</v>
      </c>
      <c r="E92" s="28" t="s">
        <v>121</v>
      </c>
      <c r="F92" s="507" t="s">
        <v>459</v>
      </c>
      <c r="G92" s="507" t="s">
        <v>459</v>
      </c>
      <c r="H92" s="203" t="s">
        <v>459</v>
      </c>
      <c r="I92" s="203" t="s">
        <v>459</v>
      </c>
      <c r="J92" s="507" t="s">
        <v>459</v>
      </c>
      <c r="K92" s="89">
        <f t="shared" si="36"/>
        <v>0</v>
      </c>
      <c r="L92" s="507" t="s">
        <v>459</v>
      </c>
      <c r="M92" s="203" t="s">
        <v>459</v>
      </c>
      <c r="N92" s="203" t="s">
        <v>459</v>
      </c>
      <c r="O92" s="203" t="s">
        <v>459</v>
      </c>
      <c r="P92" s="507" t="s">
        <v>459</v>
      </c>
      <c r="Q92" s="89">
        <f t="shared" si="37"/>
        <v>0</v>
      </c>
      <c r="R92" s="507" t="s">
        <v>459</v>
      </c>
      <c r="S92" s="507" t="s">
        <v>459</v>
      </c>
      <c r="T92" s="507" t="s">
        <v>459</v>
      </c>
      <c r="U92" s="89" t="e">
        <f t="shared" si="38"/>
        <v>#VALUE!</v>
      </c>
      <c r="V92" s="121" t="s">
        <v>476</v>
      </c>
      <c r="W92" s="1"/>
    </row>
    <row r="93" spans="2:23" ht="21" customHeight="1" x14ac:dyDescent="0.3">
      <c r="B93" s="588"/>
      <c r="C93" s="589"/>
      <c r="D93" s="24" t="s">
        <v>419</v>
      </c>
      <c r="E93" s="28" t="s">
        <v>420</v>
      </c>
      <c r="F93" s="210"/>
      <c r="G93" s="203"/>
      <c r="H93" s="203"/>
      <c r="I93" s="203"/>
      <c r="J93" s="222"/>
      <c r="K93" s="89">
        <f t="shared" si="36"/>
        <v>0</v>
      </c>
      <c r="L93" s="210"/>
      <c r="M93" s="203"/>
      <c r="N93" s="203"/>
      <c r="O93" s="203"/>
      <c r="P93" s="222"/>
      <c r="Q93" s="89">
        <f t="shared" si="37"/>
        <v>0</v>
      </c>
      <c r="R93" s="225"/>
      <c r="S93" s="205"/>
      <c r="T93" s="225"/>
      <c r="U93" s="89">
        <f>K93+Q93+R93+S93+T93</f>
        <v>0</v>
      </c>
      <c r="V93" s="220"/>
      <c r="W93" s="1"/>
    </row>
    <row r="94" spans="2:23" ht="21" customHeight="1" x14ac:dyDescent="0.3">
      <c r="B94" s="588"/>
      <c r="C94" s="589"/>
      <c r="D94" s="24" t="s">
        <v>419</v>
      </c>
      <c r="E94" s="28" t="s">
        <v>420</v>
      </c>
      <c r="F94" s="210"/>
      <c r="G94" s="203"/>
      <c r="H94" s="203"/>
      <c r="I94" s="203"/>
      <c r="J94" s="222"/>
      <c r="K94" s="89">
        <f t="shared" si="36"/>
        <v>0</v>
      </c>
      <c r="L94" s="210"/>
      <c r="M94" s="203"/>
      <c r="N94" s="203"/>
      <c r="O94" s="203"/>
      <c r="P94" s="222"/>
      <c r="Q94" s="89">
        <f t="shared" si="37"/>
        <v>0</v>
      </c>
      <c r="R94" s="225"/>
      <c r="S94" s="205"/>
      <c r="T94" s="225"/>
      <c r="U94" s="89">
        <f t="shared" si="38"/>
        <v>0</v>
      </c>
      <c r="V94" s="220"/>
      <c r="W94" s="1"/>
    </row>
    <row r="95" spans="2:23" ht="21" customHeight="1" x14ac:dyDescent="0.3">
      <c r="B95" s="588"/>
      <c r="C95" s="589"/>
      <c r="D95" s="24" t="s">
        <v>419</v>
      </c>
      <c r="E95" s="28" t="s">
        <v>420</v>
      </c>
      <c r="F95" s="210"/>
      <c r="G95" s="203"/>
      <c r="H95" s="203"/>
      <c r="I95" s="203"/>
      <c r="J95" s="222"/>
      <c r="K95" s="89">
        <f t="shared" si="36"/>
        <v>0</v>
      </c>
      <c r="L95" s="210"/>
      <c r="M95" s="203"/>
      <c r="N95" s="203"/>
      <c r="O95" s="203"/>
      <c r="P95" s="222"/>
      <c r="Q95" s="89">
        <f t="shared" si="37"/>
        <v>0</v>
      </c>
      <c r="R95" s="225"/>
      <c r="S95" s="205"/>
      <c r="T95" s="225"/>
      <c r="U95" s="89">
        <f t="shared" si="38"/>
        <v>0</v>
      </c>
      <c r="V95" s="220"/>
      <c r="W95" s="1"/>
    </row>
    <row r="96" spans="2:23" ht="21" customHeight="1" thickBot="1" x14ac:dyDescent="0.35">
      <c r="B96" s="590"/>
      <c r="C96" s="591"/>
      <c r="D96" s="25" t="s">
        <v>419</v>
      </c>
      <c r="E96" s="85" t="s">
        <v>420</v>
      </c>
      <c r="F96" s="211"/>
      <c r="G96" s="207"/>
      <c r="H96" s="207"/>
      <c r="I96" s="207"/>
      <c r="J96" s="223"/>
      <c r="K96" s="90">
        <f t="shared" si="36"/>
        <v>0</v>
      </c>
      <c r="L96" s="211"/>
      <c r="M96" s="207"/>
      <c r="N96" s="207"/>
      <c r="O96" s="207"/>
      <c r="P96" s="223"/>
      <c r="Q96" s="90">
        <f t="shared" si="37"/>
        <v>0</v>
      </c>
      <c r="R96" s="226"/>
      <c r="S96" s="209"/>
      <c r="T96" s="226"/>
      <c r="U96" s="90">
        <f>K96+Q96+R96+S96+T96</f>
        <v>0</v>
      </c>
      <c r="V96" s="227"/>
      <c r="W96" s="1"/>
    </row>
    <row r="97" spans="1:23" x14ac:dyDescent="0.3">
      <c r="B97" s="5"/>
      <c r="C97" s="6"/>
      <c r="D97" s="6"/>
      <c r="E97" s="13"/>
      <c r="G97" s="441"/>
      <c r="H97" s="441"/>
      <c r="I97" s="441"/>
      <c r="J97" s="441"/>
      <c r="K97" s="441"/>
      <c r="L97" s="441"/>
      <c r="M97" s="441"/>
      <c r="N97" s="441"/>
      <c r="O97" s="441"/>
      <c r="P97" s="441"/>
      <c r="Q97" s="441"/>
      <c r="R97" s="441"/>
      <c r="S97" s="441"/>
      <c r="T97" s="441"/>
      <c r="U97" s="441"/>
      <c r="V97" s="123"/>
      <c r="W97" s="1"/>
    </row>
    <row r="98" spans="1:23" ht="15" thickBot="1" x14ac:dyDescent="0.35">
      <c r="B98" s="5"/>
      <c r="C98" s="6"/>
      <c r="D98" s="6"/>
      <c r="E98" s="13"/>
      <c r="G98" s="441"/>
      <c r="H98" s="441"/>
      <c r="I98" s="441"/>
      <c r="J98" s="441"/>
      <c r="K98" s="441"/>
      <c r="L98" s="441"/>
      <c r="M98" s="441"/>
      <c r="N98" s="441"/>
      <c r="O98" s="441"/>
      <c r="P98" s="441"/>
      <c r="Q98" s="441"/>
      <c r="R98" s="441"/>
      <c r="S98" s="441"/>
      <c r="T98" s="441"/>
      <c r="U98" s="441"/>
      <c r="V98" s="123"/>
      <c r="W98" s="1"/>
    </row>
    <row r="99" spans="1:23" customFormat="1" ht="18.5" x14ac:dyDescent="0.35">
      <c r="B99" s="102"/>
      <c r="C99" s="104" t="s">
        <v>477</v>
      </c>
      <c r="D99" s="112"/>
      <c r="E99" s="105"/>
      <c r="F99" s="105"/>
      <c r="G99" s="105"/>
      <c r="H99" s="105"/>
      <c r="I99" s="105"/>
      <c r="J99" s="105"/>
      <c r="K99" s="105"/>
      <c r="L99" s="105"/>
      <c r="M99" s="105"/>
      <c r="N99" s="105"/>
      <c r="O99" s="105"/>
      <c r="P99" s="105"/>
      <c r="Q99" s="105"/>
      <c r="R99" s="105"/>
      <c r="S99" s="105"/>
      <c r="T99" s="105"/>
      <c r="U99" s="105"/>
      <c r="V99" s="119"/>
    </row>
    <row r="100" spans="1:23" customFormat="1" ht="14.9" customHeight="1" thickBot="1" x14ac:dyDescent="0.35">
      <c r="B100" s="108"/>
      <c r="C100" s="569" t="s">
        <v>478</v>
      </c>
      <c r="D100" s="569"/>
      <c r="E100" s="569"/>
      <c r="F100" s="569"/>
      <c r="G100" s="569"/>
      <c r="H100" s="569"/>
      <c r="I100" s="569"/>
      <c r="J100" s="569"/>
      <c r="K100" s="569"/>
      <c r="L100" s="569"/>
      <c r="M100" s="569"/>
      <c r="N100" s="569"/>
      <c r="O100" s="569"/>
      <c r="P100" s="569"/>
      <c r="Q100" s="569"/>
      <c r="R100" s="569"/>
      <c r="S100" s="569"/>
      <c r="T100" s="569"/>
      <c r="U100" s="569"/>
      <c r="V100" s="570"/>
    </row>
    <row r="101" spans="1:23" x14ac:dyDescent="0.3">
      <c r="B101" s="5"/>
      <c r="C101" s="116"/>
      <c r="D101" s="116"/>
      <c r="E101" s="116"/>
      <c r="F101" s="116"/>
      <c r="G101" s="116"/>
      <c r="H101" s="116"/>
      <c r="I101" s="116"/>
      <c r="J101" s="116"/>
      <c r="K101" s="116"/>
      <c r="L101" s="116"/>
      <c r="M101" s="116"/>
      <c r="N101" s="116"/>
      <c r="O101" s="116"/>
      <c r="P101" s="116"/>
      <c r="Q101" s="116"/>
      <c r="R101" s="116"/>
      <c r="S101" s="116"/>
      <c r="T101" s="116"/>
      <c r="U101" s="116"/>
      <c r="V101" s="126"/>
      <c r="W101" s="1"/>
    </row>
    <row r="102" spans="1:23" customFormat="1" ht="3.75" customHeight="1" thickBot="1" x14ac:dyDescent="0.4">
      <c r="B102" s="11"/>
      <c r="C102" s="30"/>
      <c r="V102" s="127"/>
    </row>
    <row r="103" spans="1:23" s="2" customFormat="1" ht="59.9" customHeight="1" thickBot="1" x14ac:dyDescent="0.35">
      <c r="B103" s="71">
        <v>4</v>
      </c>
      <c r="C103" s="72" t="s">
        <v>479</v>
      </c>
      <c r="D103" s="71" t="s">
        <v>93</v>
      </c>
      <c r="E103" s="71" t="s">
        <v>370</v>
      </c>
      <c r="F103" s="70" t="s">
        <v>100</v>
      </c>
      <c r="G103" s="183" t="s">
        <v>101</v>
      </c>
      <c r="H103" s="183" t="s">
        <v>102</v>
      </c>
      <c r="I103" s="183" t="s">
        <v>103</v>
      </c>
      <c r="J103" s="184" t="s">
        <v>104</v>
      </c>
      <c r="K103" s="80" t="s">
        <v>105</v>
      </c>
      <c r="L103" s="156" t="s">
        <v>106</v>
      </c>
      <c r="M103" s="78" t="s">
        <v>107</v>
      </c>
      <c r="N103" s="78" t="s">
        <v>108</v>
      </c>
      <c r="O103" s="78" t="s">
        <v>109</v>
      </c>
      <c r="P103" s="86" t="s">
        <v>110</v>
      </c>
      <c r="Q103" s="80" t="s">
        <v>371</v>
      </c>
      <c r="R103" s="80" t="s">
        <v>372</v>
      </c>
      <c r="S103" s="80" t="s">
        <v>373</v>
      </c>
      <c r="T103" s="80" t="s">
        <v>374</v>
      </c>
      <c r="U103" s="80" t="s">
        <v>115</v>
      </c>
      <c r="V103" s="93" t="s">
        <v>375</v>
      </c>
    </row>
    <row r="104" spans="1:23" x14ac:dyDescent="0.3">
      <c r="A104" s="118"/>
      <c r="B104" s="574"/>
      <c r="C104" s="571" t="s">
        <v>480</v>
      </c>
      <c r="D104" s="182" t="s">
        <v>481</v>
      </c>
      <c r="E104" s="165" t="s">
        <v>121</v>
      </c>
      <c r="F104" s="195">
        <v>1555</v>
      </c>
      <c r="G104" s="195">
        <v>1555</v>
      </c>
      <c r="H104" s="195">
        <v>1555</v>
      </c>
      <c r="I104" s="195">
        <v>1555</v>
      </c>
      <c r="J104" s="195">
        <v>1555</v>
      </c>
      <c r="K104" s="89">
        <v>1555</v>
      </c>
      <c r="L104" s="195">
        <v>1555</v>
      </c>
      <c r="M104" s="195">
        <v>1555</v>
      </c>
      <c r="N104" s="195">
        <v>1555</v>
      </c>
      <c r="O104" s="195">
        <v>1555</v>
      </c>
      <c r="P104" s="195">
        <v>1555</v>
      </c>
      <c r="Q104" s="89">
        <v>1555</v>
      </c>
      <c r="R104" s="204">
        <v>1555</v>
      </c>
      <c r="S104" s="204">
        <v>1555</v>
      </c>
      <c r="T104" s="204">
        <v>1555</v>
      </c>
      <c r="U104" s="91">
        <v>1555</v>
      </c>
      <c r="V104" s="120" t="s">
        <v>482</v>
      </c>
      <c r="W104" s="1"/>
    </row>
    <row r="105" spans="1:23" ht="29" x14ac:dyDescent="0.3">
      <c r="A105" s="118"/>
      <c r="B105" s="575"/>
      <c r="C105" s="572"/>
      <c r="D105" s="46" t="s">
        <v>483</v>
      </c>
      <c r="E105" s="84" t="s">
        <v>121</v>
      </c>
      <c r="F105" s="203">
        <v>55</v>
      </c>
      <c r="G105" s="203">
        <v>55</v>
      </c>
      <c r="H105" s="203">
        <v>55</v>
      </c>
      <c r="I105" s="203">
        <v>55</v>
      </c>
      <c r="J105" s="196">
        <v>53</v>
      </c>
      <c r="K105" s="89">
        <v>53</v>
      </c>
      <c r="L105" s="194">
        <v>53</v>
      </c>
      <c r="M105" s="195">
        <v>53</v>
      </c>
      <c r="N105" s="195">
        <v>53</v>
      </c>
      <c r="O105" s="195">
        <v>51</v>
      </c>
      <c r="P105" s="196">
        <v>50</v>
      </c>
      <c r="Q105" s="89">
        <v>50</v>
      </c>
      <c r="R105" s="204">
        <v>50</v>
      </c>
      <c r="S105" s="204">
        <v>29</v>
      </c>
      <c r="T105" s="204">
        <v>14</v>
      </c>
      <c r="U105" s="91">
        <v>0</v>
      </c>
      <c r="V105" s="120" t="s">
        <v>484</v>
      </c>
      <c r="W105" s="1"/>
    </row>
    <row r="106" spans="1:23" ht="29" x14ac:dyDescent="0.3">
      <c r="A106" s="118"/>
      <c r="B106" s="575"/>
      <c r="C106" s="572"/>
      <c r="D106" s="46" t="s">
        <v>485</v>
      </c>
      <c r="E106" s="84" t="s">
        <v>121</v>
      </c>
      <c r="F106" s="203">
        <v>794</v>
      </c>
      <c r="G106" s="203">
        <v>794</v>
      </c>
      <c r="H106" s="203">
        <v>794</v>
      </c>
      <c r="I106" s="203">
        <v>793</v>
      </c>
      <c r="J106" s="196">
        <v>778</v>
      </c>
      <c r="K106" s="89">
        <v>778</v>
      </c>
      <c r="L106" s="194">
        <v>730</v>
      </c>
      <c r="M106" s="195">
        <v>730</v>
      </c>
      <c r="N106" s="195">
        <v>725</v>
      </c>
      <c r="O106" s="195">
        <v>700</v>
      </c>
      <c r="P106" s="196">
        <v>674</v>
      </c>
      <c r="Q106" s="89">
        <v>674</v>
      </c>
      <c r="R106" s="204">
        <v>665</v>
      </c>
      <c r="S106" s="204">
        <v>451</v>
      </c>
      <c r="T106" s="204">
        <v>234</v>
      </c>
      <c r="U106" s="91">
        <v>0</v>
      </c>
      <c r="V106" s="120" t="s">
        <v>486</v>
      </c>
      <c r="W106" s="1"/>
    </row>
    <row r="107" spans="1:23" x14ac:dyDescent="0.3">
      <c r="A107" s="118"/>
      <c r="B107" s="575"/>
      <c r="C107" s="572"/>
      <c r="D107" s="275" t="s">
        <v>487</v>
      </c>
      <c r="E107" s="84" t="s">
        <v>138</v>
      </c>
      <c r="F107" s="454">
        <v>0</v>
      </c>
      <c r="G107" s="454">
        <v>0</v>
      </c>
      <c r="H107" s="454">
        <v>1.1000000000000001</v>
      </c>
      <c r="I107" s="454">
        <v>7.5</v>
      </c>
      <c r="J107" s="455">
        <v>24.4</v>
      </c>
      <c r="K107" s="456">
        <f t="shared" ref="K107" si="39">SUM(F107:J107)</f>
        <v>33</v>
      </c>
      <c r="L107" s="457">
        <v>0</v>
      </c>
      <c r="M107" s="458">
        <v>0.7</v>
      </c>
      <c r="N107" s="458">
        <v>16.899999999999999</v>
      </c>
      <c r="O107" s="458">
        <v>17.100000000000001</v>
      </c>
      <c r="P107" s="455">
        <v>3.5</v>
      </c>
      <c r="Q107" s="456">
        <f t="shared" ref="Q107:Q108" si="40">SUM(L107:P107)</f>
        <v>38.200000000000003</v>
      </c>
      <c r="R107" s="459">
        <v>103.5</v>
      </c>
      <c r="S107" s="459">
        <v>55.5</v>
      </c>
      <c r="T107" s="459">
        <v>60.8</v>
      </c>
      <c r="U107" s="460">
        <f t="shared" ref="U107" si="41">SUM(K107,Q107,R107,S107,T107)</f>
        <v>291</v>
      </c>
      <c r="V107" s="121" t="s">
        <v>488</v>
      </c>
      <c r="W107" s="1"/>
    </row>
    <row r="108" spans="1:23" x14ac:dyDescent="0.3">
      <c r="A108" s="118"/>
      <c r="B108" s="575"/>
      <c r="C108" s="572"/>
      <c r="D108" s="275" t="s">
        <v>612</v>
      </c>
      <c r="E108" s="84" t="s">
        <v>138</v>
      </c>
      <c r="F108" s="498">
        <v>0</v>
      </c>
      <c r="G108" s="498">
        <v>0</v>
      </c>
      <c r="H108" s="498">
        <f>1*1881.35/1000000</f>
        <v>1.8813499999999999E-3</v>
      </c>
      <c r="I108" s="498">
        <f>(17*1881.35/1000000)+(1*3446.5/1000000)</f>
        <v>3.5429449999999994E-2</v>
      </c>
      <c r="J108" s="498">
        <f>(57*1881.35/1000000)+(9*3446.5/1000000)</f>
        <v>0.13825545</v>
      </c>
      <c r="K108" s="499">
        <f t="shared" ref="K108" si="42">SUM(F108:J108)</f>
        <v>0.17556624999999998</v>
      </c>
      <c r="L108" s="500">
        <f>(57*1881.35/1000000)+(9*3446.5/1000000)</f>
        <v>0.13825545</v>
      </c>
      <c r="M108" s="500">
        <f>(61*1881.35/1000000)+(10*3446.5/1000000)</f>
        <v>0.14922734999999998</v>
      </c>
      <c r="N108" s="500">
        <f>(85*1881.35/1000000)+(13*3446.5/1000000)</f>
        <v>0.20471924999999999</v>
      </c>
      <c r="O108" s="500">
        <f>(110*1881.35/1000000)+(15*3446.5/1000000)</f>
        <v>0.25864599999999999</v>
      </c>
      <c r="P108" s="500">
        <f>(117*1881.35/1000000)+(17*3446.5/1000000)</f>
        <v>0.27870845</v>
      </c>
      <c r="Q108" s="499">
        <f t="shared" si="40"/>
        <v>1.0295565</v>
      </c>
      <c r="R108" s="501">
        <f>(314*1881.35/1000000)+(55*3446.5/1000000)*5</f>
        <v>1.5385314000000001</v>
      </c>
      <c r="S108" s="501">
        <f>(514*1881.35/1000000)+(87*3446.5/1000000)*5</f>
        <v>2.4662413999999999</v>
      </c>
      <c r="T108" s="501">
        <f>(732*1881.35/1000000)+(117*3446.5/1000000)*5</f>
        <v>3.3933507000000001</v>
      </c>
      <c r="U108" s="502">
        <f>SUM(K108,Q108,R108,S108,T108)</f>
        <v>8.6032462500000015</v>
      </c>
      <c r="V108" s="121" t="s">
        <v>489</v>
      </c>
      <c r="W108" s="1"/>
    </row>
    <row r="109" spans="1:23" ht="15" thickBot="1" x14ac:dyDescent="0.35">
      <c r="A109" s="118"/>
      <c r="B109" s="576"/>
      <c r="C109" s="573"/>
      <c r="D109" s="276" t="s">
        <v>490</v>
      </c>
      <c r="E109" s="85" t="s">
        <v>138</v>
      </c>
      <c r="F109" s="461">
        <f t="shared" ref="F109:T109" si="43">F107+F108</f>
        <v>0</v>
      </c>
      <c r="G109" s="462">
        <f t="shared" si="43"/>
        <v>0</v>
      </c>
      <c r="H109" s="462">
        <f t="shared" si="43"/>
        <v>1.10188135</v>
      </c>
      <c r="I109" s="462">
        <f t="shared" si="43"/>
        <v>7.5354294499999996</v>
      </c>
      <c r="J109" s="463">
        <f t="shared" si="43"/>
        <v>24.538255449999998</v>
      </c>
      <c r="K109" s="464">
        <f t="shared" si="43"/>
        <v>33.175566250000003</v>
      </c>
      <c r="L109" s="461">
        <f t="shared" si="43"/>
        <v>0.13825545</v>
      </c>
      <c r="M109" s="462">
        <f t="shared" si="43"/>
        <v>0.84922734999999994</v>
      </c>
      <c r="N109" s="462">
        <f t="shared" si="43"/>
        <v>17.104719249999999</v>
      </c>
      <c r="O109" s="462">
        <f t="shared" si="43"/>
        <v>17.358646</v>
      </c>
      <c r="P109" s="463">
        <f t="shared" si="43"/>
        <v>3.7787084499999999</v>
      </c>
      <c r="Q109" s="464">
        <f t="shared" si="43"/>
        <v>39.229556500000001</v>
      </c>
      <c r="R109" s="465">
        <f t="shared" si="43"/>
        <v>105.0385314</v>
      </c>
      <c r="S109" s="465">
        <f t="shared" si="43"/>
        <v>57.966241400000001</v>
      </c>
      <c r="T109" s="465">
        <f t="shared" si="43"/>
        <v>64.193350699999996</v>
      </c>
      <c r="U109" s="464">
        <f>SUM(K109,Q109,R109,S109,T109)</f>
        <v>299.60324624999998</v>
      </c>
      <c r="V109" s="122" t="s">
        <v>491</v>
      </c>
      <c r="W109" s="1"/>
    </row>
    <row r="110" spans="1:23" customFormat="1" x14ac:dyDescent="0.35">
      <c r="B110" s="11"/>
      <c r="C110" s="30"/>
      <c r="E110" s="13"/>
      <c r="V110" s="128"/>
    </row>
    <row r="111" spans="1:23" customFormat="1" ht="15" thickBot="1" x14ac:dyDescent="0.4">
      <c r="B111" s="11"/>
      <c r="C111" s="30"/>
      <c r="E111" s="13"/>
      <c r="V111" s="128"/>
    </row>
    <row r="112" spans="1:23" customFormat="1" ht="18.5" x14ac:dyDescent="0.35">
      <c r="B112" s="102"/>
      <c r="C112" s="104" t="s">
        <v>492</v>
      </c>
      <c r="D112" s="112"/>
      <c r="E112" s="105"/>
      <c r="F112" s="105"/>
      <c r="G112" s="105"/>
      <c r="H112" s="105"/>
      <c r="I112" s="105"/>
      <c r="J112" s="105"/>
      <c r="K112" s="105"/>
      <c r="L112" s="105"/>
      <c r="M112" s="105"/>
      <c r="N112" s="105"/>
      <c r="O112" s="105"/>
      <c r="P112" s="105"/>
      <c r="Q112" s="105"/>
      <c r="R112" s="105"/>
      <c r="S112" s="105"/>
      <c r="T112" s="105"/>
      <c r="U112" s="105"/>
      <c r="V112" s="119"/>
    </row>
    <row r="113" spans="2:23" customFormat="1" ht="22.4" customHeight="1" thickBot="1" x14ac:dyDescent="0.35">
      <c r="B113" s="108"/>
      <c r="C113" s="569" t="s">
        <v>493</v>
      </c>
      <c r="D113" s="569"/>
      <c r="E113" s="569"/>
      <c r="F113" s="569"/>
      <c r="G113" s="569"/>
      <c r="H113" s="569"/>
      <c r="I113" s="569"/>
      <c r="J113" s="569"/>
      <c r="K113" s="569"/>
      <c r="L113" s="569"/>
      <c r="M113" s="569"/>
      <c r="N113" s="569"/>
      <c r="O113" s="569"/>
      <c r="P113" s="569"/>
      <c r="Q113" s="569"/>
      <c r="R113" s="569"/>
      <c r="S113" s="569"/>
      <c r="T113" s="569"/>
      <c r="U113" s="569"/>
      <c r="V113" s="570"/>
    </row>
    <row r="114" spans="2:23" x14ac:dyDescent="0.3">
      <c r="B114" s="5"/>
      <c r="C114" s="116"/>
      <c r="D114" s="116"/>
      <c r="E114" s="116"/>
      <c r="F114" s="116"/>
      <c r="G114" s="116"/>
      <c r="H114" s="116"/>
      <c r="I114" s="116"/>
      <c r="J114" s="116"/>
      <c r="K114" s="116"/>
      <c r="L114" s="116"/>
      <c r="M114" s="116"/>
      <c r="N114" s="116"/>
      <c r="O114" s="116"/>
      <c r="P114" s="116"/>
      <c r="Q114" s="116"/>
      <c r="R114" s="116"/>
      <c r="S114" s="116"/>
      <c r="T114" s="116"/>
      <c r="U114" s="116"/>
      <c r="V114" s="126"/>
      <c r="W114" s="1"/>
    </row>
    <row r="115" spans="2:23" customFormat="1" ht="3.75" customHeight="1" thickBot="1" x14ac:dyDescent="0.4">
      <c r="B115" s="11"/>
      <c r="C115" s="30"/>
      <c r="V115" s="127"/>
    </row>
    <row r="116" spans="2:23" s="2" customFormat="1" ht="57.65" customHeight="1" thickBot="1" x14ac:dyDescent="0.35">
      <c r="B116" s="71">
        <v>5</v>
      </c>
      <c r="C116" s="72" t="s">
        <v>494</v>
      </c>
      <c r="D116" s="70" t="s">
        <v>93</v>
      </c>
      <c r="E116" s="80" t="s">
        <v>370</v>
      </c>
      <c r="F116" s="96" t="s">
        <v>100</v>
      </c>
      <c r="G116" s="78" t="s">
        <v>101</v>
      </c>
      <c r="H116" s="78" t="s">
        <v>102</v>
      </c>
      <c r="I116" s="78" t="s">
        <v>103</v>
      </c>
      <c r="J116" s="86" t="s">
        <v>104</v>
      </c>
      <c r="K116" s="80" t="s">
        <v>105</v>
      </c>
      <c r="L116" s="156" t="s">
        <v>106</v>
      </c>
      <c r="M116" s="78" t="s">
        <v>107</v>
      </c>
      <c r="N116" s="78" t="s">
        <v>108</v>
      </c>
      <c r="O116" s="78" t="s">
        <v>109</v>
      </c>
      <c r="P116" s="86" t="s">
        <v>110</v>
      </c>
      <c r="Q116" s="80" t="s">
        <v>371</v>
      </c>
      <c r="R116" s="80" t="s">
        <v>372</v>
      </c>
      <c r="S116" s="80" t="s">
        <v>373</v>
      </c>
      <c r="T116" s="80" t="s">
        <v>374</v>
      </c>
      <c r="U116" s="80" t="s">
        <v>115</v>
      </c>
      <c r="V116" s="93" t="s">
        <v>375</v>
      </c>
    </row>
    <row r="117" spans="2:23" ht="39.75" customHeight="1" thickBot="1" x14ac:dyDescent="0.35">
      <c r="B117" s="133"/>
      <c r="C117" s="155"/>
      <c r="D117" s="25" t="s">
        <v>610</v>
      </c>
      <c r="E117" s="85" t="s">
        <v>495</v>
      </c>
      <c r="F117" s="206">
        <v>0</v>
      </c>
      <c r="G117" s="207">
        <v>0</v>
      </c>
      <c r="H117" s="207">
        <v>0</v>
      </c>
      <c r="I117" s="207">
        <v>0</v>
      </c>
      <c r="J117" s="208">
        <v>0</v>
      </c>
      <c r="K117" s="90">
        <f>SUM(F117:J117)</f>
        <v>0</v>
      </c>
      <c r="L117" s="466">
        <f>0-'[1]Operational Carbon'!M20</f>
        <v>-4.7301269399999963</v>
      </c>
      <c r="M117" s="466">
        <f>0-'[1]Operational Carbon'!N20</f>
        <v>-4.0434956099999972</v>
      </c>
      <c r="N117" s="466">
        <f>0-'[1]Operational Carbon'!O20</f>
        <v>-3.7383261299999959</v>
      </c>
      <c r="O117" s="466">
        <f>0-'[1]Operational Carbon'!P20</f>
        <v>-3.1279871699999977</v>
      </c>
      <c r="P117" s="466">
        <f>0-'[1]Operational Carbon'!Q20</f>
        <v>-2.4413558400000004</v>
      </c>
      <c r="Q117" s="467">
        <f>SUM(L117:P117)</f>
        <v>-18.081291689999986</v>
      </c>
      <c r="R117" s="466">
        <f>0-'[1]Operational Carbon'!S20</f>
        <v>-16.786501181999977</v>
      </c>
      <c r="S117" s="466">
        <f>0-'[1]Operational Carbon'!T20</f>
        <v>-22.669732799999984</v>
      </c>
      <c r="T117" s="466">
        <f>0-'[1]Operational Carbon'!U20</f>
        <v>-12.812758595999943</v>
      </c>
      <c r="U117" s="468">
        <f>SUM(K117,Q117,R117,S117,T117)</f>
        <v>-70.350284267999896</v>
      </c>
      <c r="V117" s="122" t="s">
        <v>496</v>
      </c>
      <c r="W117" s="1"/>
    </row>
    <row r="118" spans="2:23" customFormat="1" ht="10.5" customHeight="1" thickBot="1" x14ac:dyDescent="0.4">
      <c r="B118" s="11"/>
      <c r="C118" s="30"/>
      <c r="V118" s="127"/>
    </row>
    <row r="119" spans="2:23" s="2" customFormat="1" ht="56.9" customHeight="1" thickBot="1" x14ac:dyDescent="0.35">
      <c r="B119" s="71">
        <v>6</v>
      </c>
      <c r="C119" s="72" t="s">
        <v>497</v>
      </c>
      <c r="D119" s="70" t="s">
        <v>93</v>
      </c>
      <c r="E119" s="80" t="s">
        <v>370</v>
      </c>
      <c r="F119" s="156" t="s">
        <v>100</v>
      </c>
      <c r="G119" s="78" t="s">
        <v>101</v>
      </c>
      <c r="H119" s="78" t="s">
        <v>102</v>
      </c>
      <c r="I119" s="78" t="s">
        <v>103</v>
      </c>
      <c r="J119" s="86" t="s">
        <v>104</v>
      </c>
      <c r="K119" s="80" t="s">
        <v>105</v>
      </c>
      <c r="L119" s="156" t="s">
        <v>106</v>
      </c>
      <c r="M119" s="78" t="s">
        <v>107</v>
      </c>
      <c r="N119" s="78" t="s">
        <v>108</v>
      </c>
      <c r="O119" s="78" t="s">
        <v>109</v>
      </c>
      <c r="P119" s="86" t="s">
        <v>110</v>
      </c>
      <c r="Q119" s="80" t="s">
        <v>371</v>
      </c>
      <c r="R119" s="80" t="s">
        <v>372</v>
      </c>
      <c r="S119" s="80" t="s">
        <v>373</v>
      </c>
      <c r="T119" s="80" t="s">
        <v>374</v>
      </c>
      <c r="U119" s="80" t="s">
        <v>115</v>
      </c>
      <c r="V119" s="93" t="s">
        <v>375</v>
      </c>
    </row>
    <row r="120" spans="2:23" ht="33.75" customHeight="1" thickBot="1" x14ac:dyDescent="0.35">
      <c r="B120" s="133"/>
      <c r="C120" s="133"/>
      <c r="D120" s="25" t="s">
        <v>609</v>
      </c>
      <c r="E120" s="85" t="s">
        <v>495</v>
      </c>
      <c r="F120" s="466">
        <f>0-'[1]Capital Carbon'!G3</f>
        <v>-35723.369411908723</v>
      </c>
      <c r="G120" s="466">
        <f>0-'[1]Capital Carbon'!H3</f>
        <v>-35723.369411908723</v>
      </c>
      <c r="H120" s="466">
        <f>0-'[1]Capital Carbon'!I3</f>
        <v>-35723.369411908723</v>
      </c>
      <c r="I120" s="466">
        <f>0-'[1]Capital Carbon'!J3</f>
        <v>-35723.369411908723</v>
      </c>
      <c r="J120" s="466">
        <f>0-'[1]Capital Carbon'!K3</f>
        <v>-35723.369411908723</v>
      </c>
      <c r="K120" s="467">
        <f>SUM(F120:J120)</f>
        <v>-178616.84705954362</v>
      </c>
      <c r="L120" s="466">
        <f>0-'[1]Capital Carbon'!M3</f>
        <v>-16491.884151074624</v>
      </c>
      <c r="M120" s="466">
        <f>0-'[1]Capital Carbon'!N3</f>
        <v>-16491.884151074624</v>
      </c>
      <c r="N120" s="466">
        <f>0-'[1]Capital Carbon'!O3</f>
        <v>-16491.884151074624</v>
      </c>
      <c r="O120" s="466">
        <f>0-'[1]Capital Carbon'!P3</f>
        <v>-16491.884151074624</v>
      </c>
      <c r="P120" s="466">
        <f>0-'[1]Capital Carbon'!Q3</f>
        <v>-16491.884151074624</v>
      </c>
      <c r="Q120" s="467">
        <f>SUM(L120:P120)</f>
        <v>-82459.420755373125</v>
      </c>
      <c r="R120" s="466">
        <f>0-'[1]Capital Carbon'!S3</f>
        <v>-61943.672649338187</v>
      </c>
      <c r="S120" s="466">
        <f>0-'[1]Capital Carbon'!T3</f>
        <v>-75330.723612993897</v>
      </c>
      <c r="T120" s="466">
        <f>0-'[1]Capital Carbon'!U3</f>
        <v>-20938.372682950361</v>
      </c>
      <c r="U120" s="468">
        <f>SUM(K120,Q120,R120,S120,T120)</f>
        <v>-419289.03676019917</v>
      </c>
      <c r="V120" s="122" t="s">
        <v>498</v>
      </c>
      <c r="W120" s="1"/>
    </row>
    <row r="121" spans="2:23" ht="14.9" customHeight="1" x14ac:dyDescent="0.3">
      <c r="B121" s="1"/>
      <c r="C121" s="1"/>
      <c r="Q121" s="1"/>
      <c r="T121" s="1"/>
      <c r="U121" s="1"/>
      <c r="V121" s="129"/>
      <c r="W121" s="1"/>
    </row>
    <row r="122" spans="2:23" ht="14.9" customHeight="1" thickBot="1" x14ac:dyDescent="0.4">
      <c r="B122" s="34"/>
      <c r="C122" s="34"/>
      <c r="D122" s="34"/>
      <c r="E122" s="34"/>
      <c r="F122" s="34"/>
      <c r="G122" s="34"/>
      <c r="H122" s="34"/>
      <c r="I122" s="34"/>
      <c r="J122" s="34"/>
      <c r="K122" s="34"/>
      <c r="L122" s="4"/>
      <c r="M122" s="4"/>
      <c r="N122" s="4"/>
      <c r="O122" s="4"/>
      <c r="P122" s="4"/>
      <c r="Q122" s="4"/>
      <c r="R122" s="4"/>
      <c r="S122" s="4"/>
      <c r="T122" s="4"/>
      <c r="U122" s="4"/>
      <c r="V122" s="129"/>
      <c r="W122" s="1"/>
    </row>
    <row r="123" spans="2:23" customFormat="1" ht="18.5" x14ac:dyDescent="0.35">
      <c r="B123" s="110"/>
      <c r="C123" s="104" t="s">
        <v>499</v>
      </c>
      <c r="D123" s="106"/>
      <c r="E123" s="106"/>
      <c r="F123" s="106"/>
      <c r="G123" s="106"/>
      <c r="H123" s="106"/>
      <c r="I123" s="106"/>
      <c r="J123" s="106"/>
      <c r="K123" s="107"/>
      <c r="L123" s="4"/>
      <c r="M123" s="4"/>
      <c r="N123" s="4"/>
      <c r="O123" s="4"/>
      <c r="P123" s="4"/>
      <c r="Q123" s="4"/>
      <c r="R123" s="4"/>
      <c r="S123" s="4"/>
      <c r="T123" s="4"/>
      <c r="U123" s="4"/>
      <c r="V123" s="130"/>
    </row>
    <row r="124" spans="2:23" customFormat="1" ht="46.5" customHeight="1" thickBot="1" x14ac:dyDescent="0.4">
      <c r="B124" s="111"/>
      <c r="C124" s="595" t="s">
        <v>500</v>
      </c>
      <c r="D124" s="595"/>
      <c r="E124" s="595"/>
      <c r="F124" s="595"/>
      <c r="G124" s="595"/>
      <c r="H124" s="153"/>
      <c r="I124" s="153"/>
      <c r="J124" s="153"/>
      <c r="K124" s="154"/>
      <c r="L124" s="4"/>
      <c r="M124" s="4"/>
      <c r="N124" s="4"/>
      <c r="O124" s="4"/>
      <c r="P124" s="4"/>
      <c r="Q124" s="4"/>
      <c r="R124" s="4"/>
      <c r="S124" s="4"/>
      <c r="T124" s="4"/>
      <c r="U124" s="4"/>
      <c r="V124" s="130"/>
    </row>
    <row r="125" spans="2:23" customFormat="1" ht="16" thickBot="1" x14ac:dyDescent="0.4">
      <c r="B125" s="79"/>
      <c r="C125" s="31"/>
      <c r="D125" s="31"/>
      <c r="E125" s="31"/>
      <c r="F125" s="31"/>
      <c r="G125" s="31"/>
      <c r="H125" s="31"/>
      <c r="I125" s="31"/>
      <c r="J125" s="31"/>
      <c r="K125" s="31"/>
      <c r="L125" s="4"/>
      <c r="M125" s="4"/>
      <c r="N125" s="4"/>
      <c r="O125" s="4"/>
      <c r="P125" s="4"/>
      <c r="Q125" s="4"/>
      <c r="R125" s="4"/>
      <c r="S125" s="4"/>
      <c r="T125" s="4"/>
      <c r="U125" s="4"/>
      <c r="V125" s="130"/>
    </row>
    <row r="126" spans="2:23" s="4" customFormat="1" ht="58.5" thickBot="1" x14ac:dyDescent="0.4">
      <c r="B126" s="73">
        <v>7</v>
      </c>
      <c r="C126" s="70" t="s">
        <v>501</v>
      </c>
      <c r="D126" s="70" t="s">
        <v>502</v>
      </c>
      <c r="E126" s="70" t="s">
        <v>503</v>
      </c>
      <c r="F126" s="97" t="s">
        <v>504</v>
      </c>
      <c r="G126" s="70" t="s">
        <v>505</v>
      </c>
      <c r="H126" s="70" t="s">
        <v>506</v>
      </c>
      <c r="I126" s="70" t="s">
        <v>507</v>
      </c>
      <c r="J126" s="70" t="s">
        <v>508</v>
      </c>
      <c r="K126" s="71" t="s">
        <v>509</v>
      </c>
      <c r="V126" s="131"/>
    </row>
    <row r="127" spans="2:23" customFormat="1" ht="29" x14ac:dyDescent="0.35">
      <c r="B127" s="231">
        <v>1</v>
      </c>
      <c r="C127" s="451" t="s">
        <v>565</v>
      </c>
      <c r="D127" s="451" t="s">
        <v>599</v>
      </c>
      <c r="E127" s="453" t="s">
        <v>606</v>
      </c>
      <c r="F127" s="210"/>
      <c r="G127" s="452">
        <v>258.30126007227852</v>
      </c>
      <c r="H127" s="203">
        <v>2035</v>
      </c>
      <c r="I127" s="203" t="s">
        <v>604</v>
      </c>
      <c r="J127" s="203" t="s">
        <v>605</v>
      </c>
      <c r="K127" s="201"/>
      <c r="V127" s="128"/>
    </row>
    <row r="128" spans="2:23" customFormat="1" ht="29" x14ac:dyDescent="0.35">
      <c r="B128" s="231">
        <v>2</v>
      </c>
      <c r="C128" s="451" t="s">
        <v>566</v>
      </c>
      <c r="D128" s="451" t="s">
        <v>599</v>
      </c>
      <c r="E128" s="453" t="s">
        <v>606</v>
      </c>
      <c r="F128" s="210"/>
      <c r="G128" s="452">
        <v>67.024244225630454</v>
      </c>
      <c r="H128" s="203">
        <v>2030</v>
      </c>
      <c r="I128" s="203" t="s">
        <v>604</v>
      </c>
      <c r="J128" s="203" t="s">
        <v>605</v>
      </c>
      <c r="K128" s="201"/>
      <c r="V128" s="128"/>
    </row>
    <row r="129" spans="2:22" customFormat="1" ht="29" x14ac:dyDescent="0.35">
      <c r="B129" s="231">
        <v>3</v>
      </c>
      <c r="C129" s="451" t="s">
        <v>567</v>
      </c>
      <c r="D129" s="451" t="s">
        <v>599</v>
      </c>
      <c r="E129" s="453" t="s">
        <v>606</v>
      </c>
      <c r="F129" s="210"/>
      <c r="G129" s="452">
        <v>53.76833339097054</v>
      </c>
      <c r="H129" s="203">
        <v>2031</v>
      </c>
      <c r="I129" s="203" t="s">
        <v>604</v>
      </c>
      <c r="J129" s="203" t="s">
        <v>605</v>
      </c>
      <c r="K129" s="201"/>
      <c r="V129" s="128"/>
    </row>
    <row r="130" spans="2:22" customFormat="1" ht="29" x14ac:dyDescent="0.35">
      <c r="B130" s="231">
        <v>4</v>
      </c>
      <c r="C130" s="451" t="s">
        <v>568</v>
      </c>
      <c r="D130" s="451" t="s">
        <v>599</v>
      </c>
      <c r="E130" s="453" t="s">
        <v>606</v>
      </c>
      <c r="F130" s="210"/>
      <c r="G130" s="452">
        <v>48.469457162516839</v>
      </c>
      <c r="H130" s="203">
        <v>2030</v>
      </c>
      <c r="I130" s="203" t="s">
        <v>604</v>
      </c>
      <c r="J130" s="203" t="s">
        <v>605</v>
      </c>
      <c r="K130" s="201"/>
      <c r="V130" s="128"/>
    </row>
    <row r="131" spans="2:22" customFormat="1" ht="29" x14ac:dyDescent="0.35">
      <c r="B131" s="231">
        <v>5</v>
      </c>
      <c r="C131" s="451" t="s">
        <v>569</v>
      </c>
      <c r="D131" s="451" t="s">
        <v>599</v>
      </c>
      <c r="E131" s="453" t="s">
        <v>606</v>
      </c>
      <c r="F131" s="210"/>
      <c r="G131" s="452">
        <v>37.806977288470996</v>
      </c>
      <c r="H131" s="203">
        <v>2030</v>
      </c>
      <c r="I131" s="203" t="s">
        <v>604</v>
      </c>
      <c r="J131" s="203" t="s">
        <v>605</v>
      </c>
      <c r="K131" s="201"/>
      <c r="V131" s="128"/>
    </row>
    <row r="132" spans="2:22" customFormat="1" ht="29" x14ac:dyDescent="0.35">
      <c r="B132" s="231">
        <v>6</v>
      </c>
      <c r="C132" s="451" t="s">
        <v>570</v>
      </c>
      <c r="D132" s="451" t="s">
        <v>599</v>
      </c>
      <c r="E132" s="453" t="s">
        <v>606</v>
      </c>
      <c r="F132" s="210"/>
      <c r="G132" s="452">
        <v>36.525335041645349</v>
      </c>
      <c r="H132" s="203">
        <v>2030</v>
      </c>
      <c r="I132" s="203" t="s">
        <v>604</v>
      </c>
      <c r="J132" s="203" t="s">
        <v>605</v>
      </c>
      <c r="K132" s="201"/>
      <c r="V132" s="128"/>
    </row>
    <row r="133" spans="2:22" customFormat="1" ht="29" x14ac:dyDescent="0.35">
      <c r="B133" s="231">
        <v>7</v>
      </c>
      <c r="C133" s="451" t="s">
        <v>571</v>
      </c>
      <c r="D133" s="451" t="s">
        <v>599</v>
      </c>
      <c r="E133" s="453" t="s">
        <v>606</v>
      </c>
      <c r="F133" s="210"/>
      <c r="G133" s="452">
        <v>36.191405575680776</v>
      </c>
      <c r="H133" s="203">
        <v>2030</v>
      </c>
      <c r="I133" s="203" t="s">
        <v>604</v>
      </c>
      <c r="J133" s="203" t="s">
        <v>605</v>
      </c>
      <c r="K133" s="201"/>
      <c r="V133" s="128"/>
    </row>
    <row r="134" spans="2:22" customFormat="1" ht="29" x14ac:dyDescent="0.35">
      <c r="B134" s="231">
        <v>8</v>
      </c>
      <c r="C134" s="451" t="s">
        <v>572</v>
      </c>
      <c r="D134" s="451" t="s">
        <v>599</v>
      </c>
      <c r="E134" s="453" t="s">
        <v>606</v>
      </c>
      <c r="F134" s="210"/>
      <c r="G134" s="452">
        <v>28.6308424876602</v>
      </c>
      <c r="H134" s="203">
        <v>2030</v>
      </c>
      <c r="I134" s="203" t="s">
        <v>604</v>
      </c>
      <c r="J134" s="203" t="s">
        <v>605</v>
      </c>
      <c r="K134" s="201"/>
      <c r="V134" s="128"/>
    </row>
    <row r="135" spans="2:22" customFormat="1" ht="29" x14ac:dyDescent="0.35">
      <c r="B135" s="231">
        <v>9</v>
      </c>
      <c r="C135" s="451" t="s">
        <v>573</v>
      </c>
      <c r="D135" s="451" t="s">
        <v>600</v>
      </c>
      <c r="E135" s="453" t="s">
        <v>607</v>
      </c>
      <c r="F135" s="210"/>
      <c r="G135" s="452">
        <v>21.019862325608639</v>
      </c>
      <c r="H135" s="203">
        <v>2030</v>
      </c>
      <c r="I135" s="203" t="s">
        <v>604</v>
      </c>
      <c r="J135" s="203" t="s">
        <v>605</v>
      </c>
      <c r="K135" s="201"/>
      <c r="V135" s="128"/>
    </row>
    <row r="136" spans="2:22" customFormat="1" ht="29" x14ac:dyDescent="0.35">
      <c r="B136" s="231">
        <v>10</v>
      </c>
      <c r="C136" s="451" t="s">
        <v>574</v>
      </c>
      <c r="D136" s="451" t="s">
        <v>599</v>
      </c>
      <c r="E136" s="453" t="s">
        <v>606</v>
      </c>
      <c r="F136" s="210"/>
      <c r="G136" s="452">
        <v>19.420241513537221</v>
      </c>
      <c r="H136" s="203">
        <v>2030</v>
      </c>
      <c r="I136" s="203" t="s">
        <v>604</v>
      </c>
      <c r="J136" s="203" t="s">
        <v>605</v>
      </c>
      <c r="K136" s="201"/>
      <c r="V136" s="128"/>
    </row>
    <row r="137" spans="2:22" customFormat="1" ht="29" x14ac:dyDescent="0.35">
      <c r="B137" s="231">
        <v>11</v>
      </c>
      <c r="C137" s="451" t="s">
        <v>575</v>
      </c>
      <c r="D137" s="451" t="s">
        <v>599</v>
      </c>
      <c r="E137" s="453" t="s">
        <v>606</v>
      </c>
      <c r="F137" s="210"/>
      <c r="G137" s="452">
        <v>16.882006440801742</v>
      </c>
      <c r="H137" s="203">
        <v>2030</v>
      </c>
      <c r="I137" s="203" t="s">
        <v>604</v>
      </c>
      <c r="J137" s="203" t="s">
        <v>605</v>
      </c>
      <c r="K137" s="201"/>
      <c r="V137" s="128"/>
    </row>
    <row r="138" spans="2:22" customFormat="1" ht="29" x14ac:dyDescent="0.35">
      <c r="B138" s="231">
        <v>12</v>
      </c>
      <c r="C138" s="451" t="s">
        <v>576</v>
      </c>
      <c r="D138" s="451" t="s">
        <v>601</v>
      </c>
      <c r="E138" s="453" t="s">
        <v>607</v>
      </c>
      <c r="F138" s="210"/>
      <c r="G138" s="452">
        <v>16.401470639275693</v>
      </c>
      <c r="H138" s="203">
        <v>2030</v>
      </c>
      <c r="I138" s="203" t="s">
        <v>604</v>
      </c>
      <c r="J138" s="203" t="s">
        <v>605</v>
      </c>
      <c r="K138" s="201"/>
      <c r="V138" s="128"/>
    </row>
    <row r="139" spans="2:22" customFormat="1" ht="29" x14ac:dyDescent="0.35">
      <c r="B139" s="231">
        <v>13</v>
      </c>
      <c r="C139" s="451" t="s">
        <v>577</v>
      </c>
      <c r="D139" s="451" t="s">
        <v>599</v>
      </c>
      <c r="E139" s="453" t="s">
        <v>606</v>
      </c>
      <c r="F139" s="210"/>
      <c r="G139" s="452">
        <v>13.880995548130464</v>
      </c>
      <c r="H139" s="203">
        <v>2029</v>
      </c>
      <c r="I139" s="203" t="s">
        <v>604</v>
      </c>
      <c r="J139" s="203" t="s">
        <v>605</v>
      </c>
      <c r="K139" s="201"/>
      <c r="V139" s="128"/>
    </row>
    <row r="140" spans="2:22" customFormat="1" ht="29" x14ac:dyDescent="0.35">
      <c r="B140" s="231">
        <v>14</v>
      </c>
      <c r="C140" s="451" t="s">
        <v>578</v>
      </c>
      <c r="D140" s="451" t="s">
        <v>601</v>
      </c>
      <c r="E140" s="453" t="s">
        <v>607</v>
      </c>
      <c r="F140" s="210"/>
      <c r="G140" s="452">
        <v>13.829315914381269</v>
      </c>
      <c r="H140" s="203">
        <v>2029</v>
      </c>
      <c r="I140" s="203" t="s">
        <v>604</v>
      </c>
      <c r="J140" s="203" t="s">
        <v>605</v>
      </c>
      <c r="K140" s="201"/>
      <c r="V140" s="128"/>
    </row>
    <row r="141" spans="2:22" customFormat="1" ht="29" x14ac:dyDescent="0.35">
      <c r="B141" s="231">
        <v>15</v>
      </c>
      <c r="C141" s="451" t="s">
        <v>579</v>
      </c>
      <c r="D141" s="451" t="s">
        <v>599</v>
      </c>
      <c r="E141" s="453" t="s">
        <v>606</v>
      </c>
      <c r="F141" s="210"/>
      <c r="G141" s="452">
        <v>12.138402628843922</v>
      </c>
      <c r="H141" s="203">
        <v>2030</v>
      </c>
      <c r="I141" s="203" t="s">
        <v>604</v>
      </c>
      <c r="J141" s="203" t="s">
        <v>605</v>
      </c>
      <c r="K141" s="201"/>
      <c r="V141" s="128"/>
    </row>
    <row r="142" spans="2:22" customFormat="1" ht="29" x14ac:dyDescent="0.35">
      <c r="B142" s="231">
        <v>16</v>
      </c>
      <c r="C142" s="451" t="s">
        <v>580</v>
      </c>
      <c r="D142" s="451" t="s">
        <v>602</v>
      </c>
      <c r="E142" s="453" t="s">
        <v>606</v>
      </c>
      <c r="F142" s="210"/>
      <c r="G142" s="452">
        <v>10.731257402848613</v>
      </c>
      <c r="H142" s="203">
        <v>2030</v>
      </c>
      <c r="I142" s="203" t="s">
        <v>604</v>
      </c>
      <c r="J142" s="203" t="s">
        <v>605</v>
      </c>
      <c r="K142" s="201"/>
      <c r="V142" s="128"/>
    </row>
    <row r="143" spans="2:22" customFormat="1" ht="29" x14ac:dyDescent="0.35">
      <c r="B143" s="231">
        <v>17</v>
      </c>
      <c r="C143" s="451" t="s">
        <v>581</v>
      </c>
      <c r="D143" s="451" t="s">
        <v>599</v>
      </c>
      <c r="E143" s="453" t="s">
        <v>606</v>
      </c>
      <c r="F143" s="210"/>
      <c r="G143" s="452">
        <v>10.557230763695994</v>
      </c>
      <c r="H143" s="203">
        <v>2030</v>
      </c>
      <c r="I143" s="203" t="s">
        <v>604</v>
      </c>
      <c r="J143" s="203" t="s">
        <v>605</v>
      </c>
      <c r="K143" s="201"/>
      <c r="V143" s="128"/>
    </row>
    <row r="144" spans="2:22" customFormat="1" ht="29" x14ac:dyDescent="0.35">
      <c r="B144" s="231">
        <v>18</v>
      </c>
      <c r="C144" s="451" t="s">
        <v>582</v>
      </c>
      <c r="D144" s="451" t="s">
        <v>602</v>
      </c>
      <c r="E144" s="453" t="s">
        <v>606</v>
      </c>
      <c r="F144" s="210"/>
      <c r="G144" s="452">
        <v>10.484257927303682</v>
      </c>
      <c r="H144" s="203">
        <v>2030</v>
      </c>
      <c r="I144" s="203" t="s">
        <v>604</v>
      </c>
      <c r="J144" s="203" t="s">
        <v>605</v>
      </c>
      <c r="K144" s="201"/>
      <c r="V144" s="128"/>
    </row>
    <row r="145" spans="2:22" customFormat="1" ht="29" x14ac:dyDescent="0.35">
      <c r="B145" s="231">
        <v>19</v>
      </c>
      <c r="C145" s="451" t="s">
        <v>583</v>
      </c>
      <c r="D145" s="451" t="s">
        <v>603</v>
      </c>
      <c r="E145" s="453" t="s">
        <v>606</v>
      </c>
      <c r="F145" s="210"/>
      <c r="G145" s="452">
        <v>9.5075960915941824</v>
      </c>
      <c r="H145" s="203">
        <v>2030</v>
      </c>
      <c r="I145" s="203" t="s">
        <v>604</v>
      </c>
      <c r="J145" s="203" t="s">
        <v>605</v>
      </c>
      <c r="K145" s="201"/>
      <c r="V145" s="128"/>
    </row>
    <row r="146" spans="2:22" customFormat="1" ht="29" x14ac:dyDescent="0.35">
      <c r="B146" s="231">
        <v>20</v>
      </c>
      <c r="C146" s="451" t="s">
        <v>584</v>
      </c>
      <c r="D146" s="451" t="s">
        <v>599</v>
      </c>
      <c r="E146" s="453" t="s">
        <v>606</v>
      </c>
      <c r="F146" s="210"/>
      <c r="G146" s="452">
        <v>9.1807968585322364</v>
      </c>
      <c r="H146" s="203">
        <v>2030</v>
      </c>
      <c r="I146" s="203" t="s">
        <v>604</v>
      </c>
      <c r="J146" s="203" t="s">
        <v>605</v>
      </c>
      <c r="K146" s="201"/>
      <c r="V146" s="128"/>
    </row>
    <row r="147" spans="2:22" customFormat="1" ht="29" x14ac:dyDescent="0.35">
      <c r="B147" s="231">
        <v>21</v>
      </c>
      <c r="C147" s="451" t="s">
        <v>585</v>
      </c>
      <c r="D147" s="451" t="s">
        <v>602</v>
      </c>
      <c r="E147" s="453" t="s">
        <v>606</v>
      </c>
      <c r="F147" s="210"/>
      <c r="G147" s="452">
        <v>9.0896448116812394</v>
      </c>
      <c r="H147" s="203">
        <v>2030</v>
      </c>
      <c r="I147" s="203" t="s">
        <v>604</v>
      </c>
      <c r="J147" s="203" t="s">
        <v>605</v>
      </c>
      <c r="K147" s="201"/>
      <c r="V147" s="128"/>
    </row>
    <row r="148" spans="2:22" customFormat="1" ht="29" x14ac:dyDescent="0.35">
      <c r="B148" s="231">
        <v>22</v>
      </c>
      <c r="C148" s="451" t="s">
        <v>586</v>
      </c>
      <c r="D148" s="451" t="s">
        <v>601</v>
      </c>
      <c r="E148" s="453" t="s">
        <v>607</v>
      </c>
      <c r="F148" s="210"/>
      <c r="G148" s="452">
        <v>8.1172597757451861</v>
      </c>
      <c r="H148" s="203">
        <v>2030</v>
      </c>
      <c r="I148" s="203" t="s">
        <v>604</v>
      </c>
      <c r="J148" s="203" t="s">
        <v>605</v>
      </c>
      <c r="K148" s="201"/>
      <c r="V148" s="128"/>
    </row>
    <row r="149" spans="2:22" customFormat="1" ht="29" x14ac:dyDescent="0.35">
      <c r="B149" s="231">
        <v>23</v>
      </c>
      <c r="C149" s="451" t="s">
        <v>587</v>
      </c>
      <c r="D149" s="451" t="s">
        <v>602</v>
      </c>
      <c r="E149" s="453" t="s">
        <v>606</v>
      </c>
      <c r="F149" s="210"/>
      <c r="G149" s="452">
        <v>7.9605281455829955</v>
      </c>
      <c r="H149" s="203">
        <v>2030</v>
      </c>
      <c r="I149" s="203" t="s">
        <v>604</v>
      </c>
      <c r="J149" s="203" t="s">
        <v>605</v>
      </c>
      <c r="K149" s="201"/>
      <c r="V149" s="128"/>
    </row>
    <row r="150" spans="2:22" customFormat="1" ht="29" x14ac:dyDescent="0.35">
      <c r="B150" s="231">
        <v>24</v>
      </c>
      <c r="C150" s="451" t="s">
        <v>588</v>
      </c>
      <c r="D150" s="451" t="s">
        <v>601</v>
      </c>
      <c r="E150" s="453" t="s">
        <v>607</v>
      </c>
      <c r="F150" s="210"/>
      <c r="G150" s="452">
        <v>7.2954154199984282</v>
      </c>
      <c r="H150" s="203">
        <v>2030</v>
      </c>
      <c r="I150" s="203" t="s">
        <v>604</v>
      </c>
      <c r="J150" s="203" t="s">
        <v>605</v>
      </c>
      <c r="K150" s="201"/>
      <c r="V150" s="128"/>
    </row>
    <row r="151" spans="2:22" customFormat="1" ht="29" x14ac:dyDescent="0.35">
      <c r="B151" s="231">
        <v>25</v>
      </c>
      <c r="C151" s="451" t="s">
        <v>589</v>
      </c>
      <c r="D151" s="451" t="s">
        <v>601</v>
      </c>
      <c r="E151" s="453" t="s">
        <v>607</v>
      </c>
      <c r="F151" s="210"/>
      <c r="G151" s="452">
        <v>7.0497311520469106</v>
      </c>
      <c r="H151" s="203">
        <v>2030</v>
      </c>
      <c r="I151" s="203" t="s">
        <v>604</v>
      </c>
      <c r="J151" s="203" t="s">
        <v>605</v>
      </c>
      <c r="K151" s="201"/>
      <c r="V151" s="128"/>
    </row>
    <row r="152" spans="2:22" customFormat="1" ht="29" x14ac:dyDescent="0.35">
      <c r="B152" s="231">
        <v>26</v>
      </c>
      <c r="C152" s="451" t="s">
        <v>590</v>
      </c>
      <c r="D152" s="451" t="s">
        <v>602</v>
      </c>
      <c r="E152" s="453" t="s">
        <v>606</v>
      </c>
      <c r="F152" s="210"/>
      <c r="G152" s="452">
        <v>6.872267574900782</v>
      </c>
      <c r="H152" s="203">
        <v>2030</v>
      </c>
      <c r="I152" s="203" t="s">
        <v>604</v>
      </c>
      <c r="J152" s="203" t="s">
        <v>605</v>
      </c>
      <c r="K152" s="201"/>
      <c r="V152" s="128"/>
    </row>
    <row r="153" spans="2:22" customFormat="1" ht="29" x14ac:dyDescent="0.35">
      <c r="B153" s="231">
        <v>27</v>
      </c>
      <c r="C153" s="451" t="s">
        <v>591</v>
      </c>
      <c r="D153" s="451" t="s">
        <v>600</v>
      </c>
      <c r="E153" s="453" t="s">
        <v>607</v>
      </c>
      <c r="F153" s="210"/>
      <c r="G153" s="452">
        <v>6.2804287331775983</v>
      </c>
      <c r="H153" s="203">
        <v>2030</v>
      </c>
      <c r="I153" s="203" t="s">
        <v>604</v>
      </c>
      <c r="J153" s="203" t="s">
        <v>605</v>
      </c>
      <c r="K153" s="201"/>
      <c r="V153" s="128"/>
    </row>
    <row r="154" spans="2:22" customFormat="1" ht="29" x14ac:dyDescent="0.35">
      <c r="B154" s="231">
        <v>28</v>
      </c>
      <c r="C154" s="451" t="s">
        <v>592</v>
      </c>
      <c r="D154" s="451" t="s">
        <v>600</v>
      </c>
      <c r="E154" s="453" t="s">
        <v>607</v>
      </c>
      <c r="F154" s="210"/>
      <c r="G154" s="452">
        <v>6.0612386368965749</v>
      </c>
      <c r="H154" s="203">
        <v>2030</v>
      </c>
      <c r="I154" s="203" t="s">
        <v>604</v>
      </c>
      <c r="J154" s="203" t="s">
        <v>605</v>
      </c>
      <c r="K154" s="201"/>
      <c r="V154" s="128"/>
    </row>
    <row r="155" spans="2:22" customFormat="1" ht="29" x14ac:dyDescent="0.35">
      <c r="B155" s="231">
        <v>29</v>
      </c>
      <c r="C155" s="451" t="s">
        <v>593</v>
      </c>
      <c r="D155" s="451" t="s">
        <v>601</v>
      </c>
      <c r="E155" s="453" t="s">
        <v>607</v>
      </c>
      <c r="F155" s="210"/>
      <c r="G155" s="452">
        <v>5.9315061068627113</v>
      </c>
      <c r="H155" s="203">
        <v>2030</v>
      </c>
      <c r="I155" s="203" t="s">
        <v>604</v>
      </c>
      <c r="J155" s="203" t="s">
        <v>605</v>
      </c>
      <c r="K155" s="201"/>
      <c r="V155" s="128"/>
    </row>
    <row r="156" spans="2:22" customFormat="1" ht="29" x14ac:dyDescent="0.35">
      <c r="B156" s="231">
        <v>30</v>
      </c>
      <c r="C156" s="451" t="s">
        <v>594</v>
      </c>
      <c r="D156" s="451" t="s">
        <v>599</v>
      </c>
      <c r="E156" s="453" t="s">
        <v>606</v>
      </c>
      <c r="F156" s="210"/>
      <c r="G156" s="452">
        <v>5.8158043460897302</v>
      </c>
      <c r="H156" s="203">
        <v>2030</v>
      </c>
      <c r="I156" s="203" t="s">
        <v>604</v>
      </c>
      <c r="J156" s="203" t="s">
        <v>605</v>
      </c>
      <c r="K156" s="201"/>
      <c r="V156" s="128"/>
    </row>
    <row r="157" spans="2:22" customFormat="1" ht="29" x14ac:dyDescent="0.35">
      <c r="B157" s="231">
        <v>31</v>
      </c>
      <c r="C157" s="451" t="s">
        <v>595</v>
      </c>
      <c r="D157" s="451" t="s">
        <v>599</v>
      </c>
      <c r="E157" s="453" t="s">
        <v>606</v>
      </c>
      <c r="F157" s="210"/>
      <c r="G157" s="452">
        <v>5.5775029363881954</v>
      </c>
      <c r="H157" s="203">
        <v>2030</v>
      </c>
      <c r="I157" s="203" t="s">
        <v>604</v>
      </c>
      <c r="J157" s="203" t="s">
        <v>605</v>
      </c>
      <c r="K157" s="201"/>
      <c r="V157" s="128"/>
    </row>
    <row r="158" spans="2:22" customFormat="1" ht="29" x14ac:dyDescent="0.35">
      <c r="B158" s="231">
        <v>32</v>
      </c>
      <c r="C158" s="451" t="s">
        <v>596</v>
      </c>
      <c r="D158" s="451" t="s">
        <v>601</v>
      </c>
      <c r="E158" s="453" t="s">
        <v>607</v>
      </c>
      <c r="F158" s="210"/>
      <c r="G158" s="452">
        <v>5.5345141963532543</v>
      </c>
      <c r="H158" s="203">
        <v>2030</v>
      </c>
      <c r="I158" s="203" t="s">
        <v>604</v>
      </c>
      <c r="J158" s="203" t="s">
        <v>605</v>
      </c>
      <c r="K158" s="201"/>
      <c r="V158" s="128"/>
    </row>
    <row r="159" spans="2:22" customFormat="1" ht="29" x14ac:dyDescent="0.35">
      <c r="B159" s="231">
        <v>33</v>
      </c>
      <c r="C159" s="451" t="s">
        <v>597</v>
      </c>
      <c r="D159" s="451" t="s">
        <v>601</v>
      </c>
      <c r="E159" s="453" t="s">
        <v>607</v>
      </c>
      <c r="F159" s="210"/>
      <c r="G159" s="452">
        <v>5.492508423106309</v>
      </c>
      <c r="H159" s="203">
        <v>2030</v>
      </c>
      <c r="I159" s="203" t="s">
        <v>604</v>
      </c>
      <c r="J159" s="203" t="s">
        <v>605</v>
      </c>
      <c r="K159" s="201"/>
      <c r="V159" s="128"/>
    </row>
    <row r="160" spans="2:22" customFormat="1" ht="29" x14ac:dyDescent="0.35">
      <c r="B160" s="231">
        <v>34</v>
      </c>
      <c r="C160" s="451" t="s">
        <v>598</v>
      </c>
      <c r="D160" s="451" t="s">
        <v>600</v>
      </c>
      <c r="E160" s="453" t="s">
        <v>607</v>
      </c>
      <c r="F160" s="210"/>
      <c r="G160" s="452">
        <v>5.1394560528094839</v>
      </c>
      <c r="H160" s="203">
        <v>2029</v>
      </c>
      <c r="I160" s="203" t="s">
        <v>604</v>
      </c>
      <c r="J160" s="203" t="s">
        <v>605</v>
      </c>
      <c r="K160" s="201"/>
      <c r="V160" s="128"/>
    </row>
    <row r="161" spans="1:22" customFormat="1" x14ac:dyDescent="0.35">
      <c r="B161" s="231"/>
      <c r="C161" s="210"/>
      <c r="D161" s="210"/>
      <c r="E161" s="210"/>
      <c r="F161" s="210"/>
      <c r="G161" s="210"/>
      <c r="H161" s="203"/>
      <c r="I161" s="203"/>
      <c r="J161" s="203"/>
      <c r="K161" s="201"/>
      <c r="V161" s="128"/>
    </row>
    <row r="162" spans="1:22" customFormat="1" x14ac:dyDescent="0.35">
      <c r="B162" s="231"/>
      <c r="C162" s="210"/>
      <c r="D162" s="210"/>
      <c r="E162" s="210"/>
      <c r="F162" s="210"/>
      <c r="G162" s="210"/>
      <c r="H162" s="203"/>
      <c r="I162" s="203"/>
      <c r="J162" s="203"/>
      <c r="K162" s="201"/>
      <c r="V162" s="128"/>
    </row>
    <row r="163" spans="1:22" customFormat="1" ht="15" thickBot="1" x14ac:dyDescent="0.4">
      <c r="B163" s="231"/>
      <c r="C163" s="210"/>
      <c r="D163" s="210"/>
      <c r="E163" s="210"/>
      <c r="F163" s="210"/>
      <c r="G163" s="210"/>
      <c r="H163" s="203"/>
      <c r="I163" s="203"/>
      <c r="J163" s="203"/>
      <c r="K163" s="201"/>
      <c r="V163" s="128"/>
    </row>
    <row r="164" spans="1:22" customFormat="1" x14ac:dyDescent="0.35">
      <c r="B164" s="600" t="s">
        <v>510</v>
      </c>
      <c r="C164" s="600"/>
      <c r="D164" s="600"/>
      <c r="V164" s="128"/>
    </row>
    <row r="165" spans="1:22" customFormat="1" ht="15" thickBot="1" x14ac:dyDescent="0.4">
      <c r="B165" s="11"/>
      <c r="C165" s="30"/>
      <c r="D165" s="1"/>
      <c r="V165" s="128"/>
    </row>
    <row r="166" spans="1:22" customFormat="1" ht="18.5" x14ac:dyDescent="0.3">
      <c r="B166" s="102"/>
      <c r="C166" s="103" t="s">
        <v>511</v>
      </c>
      <c r="D166" s="104"/>
      <c r="E166" s="105"/>
      <c r="F166" s="106"/>
      <c r="G166" s="106"/>
      <c r="H166" s="106"/>
      <c r="I166" s="106"/>
      <c r="J166" s="106"/>
      <c r="K166" s="106"/>
      <c r="L166" s="106"/>
      <c r="M166" s="106"/>
      <c r="N166" s="106"/>
      <c r="O166" s="106"/>
      <c r="P166" s="107"/>
      <c r="V166" s="278"/>
    </row>
    <row r="167" spans="1:22" customFormat="1" ht="18.5" x14ac:dyDescent="0.3">
      <c r="B167" s="279"/>
      <c r="C167" s="442" t="s">
        <v>512</v>
      </c>
      <c r="D167" s="280"/>
      <c r="E167" s="281"/>
      <c r="F167" s="282"/>
      <c r="G167" s="282"/>
      <c r="H167" s="282"/>
      <c r="I167" s="282"/>
      <c r="J167" s="282"/>
      <c r="K167" s="282"/>
      <c r="L167" s="282"/>
      <c r="M167" s="282"/>
      <c r="N167" s="282"/>
      <c r="O167" s="282"/>
      <c r="P167" s="283"/>
      <c r="V167" s="278"/>
    </row>
    <row r="168" spans="1:22" customFormat="1" ht="15" thickBot="1" x14ac:dyDescent="0.35">
      <c r="B168" s="108"/>
      <c r="C168" s="443" t="s">
        <v>513</v>
      </c>
      <c r="D168" s="443"/>
      <c r="E168" s="109"/>
      <c r="F168" s="153"/>
      <c r="G168" s="153"/>
      <c r="H168" s="153"/>
      <c r="I168" s="153"/>
      <c r="J168" s="153"/>
      <c r="K168" s="153"/>
      <c r="L168" s="153"/>
      <c r="M168" s="153"/>
      <c r="N168" s="153"/>
      <c r="O168" s="153"/>
      <c r="P168" s="154"/>
      <c r="V168" s="278"/>
    </row>
    <row r="169" spans="1:22" customFormat="1" ht="15" thickBot="1" x14ac:dyDescent="0.4">
      <c r="V169" s="127"/>
    </row>
    <row r="170" spans="1:22" customFormat="1" ht="16" thickBot="1" x14ac:dyDescent="0.4">
      <c r="B170" s="74"/>
      <c r="C170" s="75"/>
      <c r="D170" s="242"/>
      <c r="E170" s="242"/>
      <c r="F170" s="76"/>
      <c r="G170" s="596" t="s">
        <v>88</v>
      </c>
      <c r="H170" s="597"/>
      <c r="I170" s="596" t="s">
        <v>89</v>
      </c>
      <c r="J170" s="597"/>
      <c r="K170" s="596" t="s">
        <v>90</v>
      </c>
      <c r="L170" s="597"/>
      <c r="M170" s="596" t="s">
        <v>91</v>
      </c>
      <c r="N170" s="597"/>
      <c r="O170" s="596" t="s">
        <v>92</v>
      </c>
      <c r="P170" s="597"/>
      <c r="V170" s="127"/>
    </row>
    <row r="171" spans="1:22" s="30" customFormat="1" ht="29.5" thickBot="1" x14ac:dyDescent="0.4">
      <c r="A171"/>
      <c r="B171" s="98">
        <v>8</v>
      </c>
      <c r="C171" s="33" t="s">
        <v>501</v>
      </c>
      <c r="D171" s="45" t="s">
        <v>514</v>
      </c>
      <c r="E171" s="45" t="s">
        <v>515</v>
      </c>
      <c r="F171" s="45" t="s">
        <v>516</v>
      </c>
      <c r="G171" s="70" t="s">
        <v>517</v>
      </c>
      <c r="H171" s="70" t="s">
        <v>518</v>
      </c>
      <c r="I171" s="70" t="s">
        <v>517</v>
      </c>
      <c r="J171" s="70" t="s">
        <v>518</v>
      </c>
      <c r="K171" s="70" t="s">
        <v>517</v>
      </c>
      <c r="L171" s="70" t="s">
        <v>518</v>
      </c>
      <c r="M171" s="70" t="s">
        <v>517</v>
      </c>
      <c r="N171" s="70" t="s">
        <v>518</v>
      </c>
      <c r="O171" s="70" t="s">
        <v>517</v>
      </c>
      <c r="P171" s="71" t="s">
        <v>518</v>
      </c>
      <c r="Q171" s="6" t="s">
        <v>519</v>
      </c>
      <c r="V171" s="277"/>
    </row>
    <row r="172" spans="1:22" customFormat="1" ht="44" thickBot="1" x14ac:dyDescent="0.4">
      <c r="B172" s="99">
        <v>1</v>
      </c>
      <c r="C172" s="213" t="s">
        <v>625</v>
      </c>
      <c r="D172" s="214" t="s">
        <v>525</v>
      </c>
      <c r="E172" s="213" t="s">
        <v>656</v>
      </c>
      <c r="F172" s="213" t="s">
        <v>657</v>
      </c>
      <c r="G172" s="563" t="s">
        <v>659</v>
      </c>
      <c r="H172" s="566" t="s">
        <v>658</v>
      </c>
      <c r="I172" s="224" t="s">
        <v>660</v>
      </c>
      <c r="J172" s="224" t="s">
        <v>660</v>
      </c>
      <c r="K172" s="224" t="s">
        <v>660</v>
      </c>
      <c r="L172" s="224" t="s">
        <v>660</v>
      </c>
      <c r="M172" s="224" t="s">
        <v>660</v>
      </c>
      <c r="N172" s="224" t="s">
        <v>660</v>
      </c>
      <c r="O172" s="224" t="s">
        <v>660</v>
      </c>
      <c r="P172" s="224" t="s">
        <v>660</v>
      </c>
      <c r="Q172" s="191" t="s">
        <v>520</v>
      </c>
      <c r="R172" s="2"/>
      <c r="V172" s="127"/>
    </row>
    <row r="173" spans="1:22" customFormat="1" ht="44" thickBot="1" x14ac:dyDescent="0.4">
      <c r="B173" s="100">
        <v>2</v>
      </c>
      <c r="C173" s="215" t="s">
        <v>626</v>
      </c>
      <c r="D173" s="216" t="s">
        <v>525</v>
      </c>
      <c r="E173" s="213" t="s">
        <v>656</v>
      </c>
      <c r="F173" s="213" t="s">
        <v>657</v>
      </c>
      <c r="G173" s="564"/>
      <c r="H173" s="567"/>
      <c r="I173" s="210"/>
      <c r="J173" s="224" t="s">
        <v>660</v>
      </c>
      <c r="K173" s="224" t="s">
        <v>660</v>
      </c>
      <c r="L173" s="224" t="s">
        <v>660</v>
      </c>
      <c r="M173" s="224" t="s">
        <v>660</v>
      </c>
      <c r="N173" s="224" t="s">
        <v>660</v>
      </c>
      <c r="O173" s="224" t="s">
        <v>660</v>
      </c>
      <c r="P173" s="224" t="s">
        <v>660</v>
      </c>
      <c r="Q173" s="191" t="s">
        <v>521</v>
      </c>
      <c r="R173" s="2"/>
      <c r="V173" s="127"/>
    </row>
    <row r="174" spans="1:22" customFormat="1" ht="44" thickBot="1" x14ac:dyDescent="0.4">
      <c r="B174" s="100">
        <v>3</v>
      </c>
      <c r="C174" s="215" t="s">
        <v>627</v>
      </c>
      <c r="D174" s="216" t="s">
        <v>525</v>
      </c>
      <c r="E174" s="213" t="s">
        <v>656</v>
      </c>
      <c r="F174" s="213" t="s">
        <v>657</v>
      </c>
      <c r="G174" s="564"/>
      <c r="H174" s="567"/>
      <c r="I174" s="210"/>
      <c r="J174" s="224" t="s">
        <v>660</v>
      </c>
      <c r="K174" s="224" t="s">
        <v>660</v>
      </c>
      <c r="L174" s="224" t="s">
        <v>660</v>
      </c>
      <c r="M174" s="224" t="s">
        <v>660</v>
      </c>
      <c r="N174" s="224" t="s">
        <v>660</v>
      </c>
      <c r="O174" s="224" t="s">
        <v>660</v>
      </c>
      <c r="P174" s="224" t="s">
        <v>660</v>
      </c>
      <c r="Q174" s="191" t="s">
        <v>522</v>
      </c>
      <c r="R174" s="2"/>
      <c r="V174" s="127"/>
    </row>
    <row r="175" spans="1:22" customFormat="1" ht="44" thickBot="1" x14ac:dyDescent="0.4">
      <c r="B175" s="100">
        <v>4</v>
      </c>
      <c r="C175" s="215" t="s">
        <v>628</v>
      </c>
      <c r="D175" s="216" t="s">
        <v>525</v>
      </c>
      <c r="E175" s="213" t="s">
        <v>656</v>
      </c>
      <c r="F175" s="213" t="s">
        <v>657</v>
      </c>
      <c r="G175" s="564"/>
      <c r="H175" s="567"/>
      <c r="I175" s="210"/>
      <c r="J175" s="224" t="s">
        <v>660</v>
      </c>
      <c r="K175" s="224" t="s">
        <v>660</v>
      </c>
      <c r="L175" s="224" t="s">
        <v>660</v>
      </c>
      <c r="M175" s="224" t="s">
        <v>660</v>
      </c>
      <c r="N175" s="224" t="s">
        <v>660</v>
      </c>
      <c r="O175" s="224" t="s">
        <v>660</v>
      </c>
      <c r="P175" s="224" t="s">
        <v>660</v>
      </c>
      <c r="Q175" s="191" t="s">
        <v>523</v>
      </c>
      <c r="R175" s="2"/>
      <c r="V175" s="127"/>
    </row>
    <row r="176" spans="1:22" customFormat="1" ht="44" thickBot="1" x14ac:dyDescent="0.4">
      <c r="B176" s="100">
        <v>5</v>
      </c>
      <c r="C176" s="215" t="s">
        <v>629</v>
      </c>
      <c r="D176" s="216" t="s">
        <v>525</v>
      </c>
      <c r="E176" s="213" t="s">
        <v>656</v>
      </c>
      <c r="F176" s="213" t="s">
        <v>657</v>
      </c>
      <c r="G176" s="564"/>
      <c r="H176" s="567"/>
      <c r="I176" s="210"/>
      <c r="J176" s="224" t="s">
        <v>660</v>
      </c>
      <c r="K176" s="224" t="s">
        <v>660</v>
      </c>
      <c r="L176" s="224" t="s">
        <v>660</v>
      </c>
      <c r="M176" s="224" t="s">
        <v>660</v>
      </c>
      <c r="N176" s="224" t="s">
        <v>660</v>
      </c>
      <c r="O176" s="224" t="s">
        <v>660</v>
      </c>
      <c r="P176" s="224" t="s">
        <v>660</v>
      </c>
      <c r="Q176" s="191" t="s">
        <v>524</v>
      </c>
      <c r="R176" s="2"/>
      <c r="V176" s="127"/>
    </row>
    <row r="177" spans="1:23" customFormat="1" ht="44" thickBot="1" x14ac:dyDescent="0.4">
      <c r="B177" s="101">
        <v>6</v>
      </c>
      <c r="C177" s="215" t="s">
        <v>630</v>
      </c>
      <c r="D177" s="216" t="s">
        <v>525</v>
      </c>
      <c r="E177" s="213" t="s">
        <v>656</v>
      </c>
      <c r="F177" s="213" t="s">
        <v>657</v>
      </c>
      <c r="G177" s="564"/>
      <c r="H177" s="567"/>
      <c r="I177" s="210"/>
      <c r="J177" s="224" t="s">
        <v>660</v>
      </c>
      <c r="K177" s="224" t="s">
        <v>660</v>
      </c>
      <c r="L177" s="224" t="s">
        <v>660</v>
      </c>
      <c r="M177" s="224" t="s">
        <v>660</v>
      </c>
      <c r="N177" s="224" t="s">
        <v>660</v>
      </c>
      <c r="O177" s="224" t="s">
        <v>660</v>
      </c>
      <c r="P177" s="224" t="s">
        <v>660</v>
      </c>
      <c r="Q177" s="191" t="s">
        <v>525</v>
      </c>
      <c r="R177" s="2"/>
      <c r="V177" s="127"/>
    </row>
    <row r="178" spans="1:23" customFormat="1" ht="44" thickBot="1" x14ac:dyDescent="0.4">
      <c r="B178" s="100">
        <v>7</v>
      </c>
      <c r="C178" s="215" t="s">
        <v>631</v>
      </c>
      <c r="D178" s="216" t="s">
        <v>525</v>
      </c>
      <c r="E178" s="213" t="s">
        <v>656</v>
      </c>
      <c r="F178" s="213" t="s">
        <v>657</v>
      </c>
      <c r="G178" s="564"/>
      <c r="H178" s="567"/>
      <c r="I178" s="210"/>
      <c r="J178" s="224" t="s">
        <v>660</v>
      </c>
      <c r="K178" s="224" t="s">
        <v>660</v>
      </c>
      <c r="L178" s="224" t="s">
        <v>660</v>
      </c>
      <c r="M178" s="224" t="s">
        <v>660</v>
      </c>
      <c r="N178" s="224" t="s">
        <v>660</v>
      </c>
      <c r="O178" s="224" t="s">
        <v>660</v>
      </c>
      <c r="P178" s="224" t="s">
        <v>660</v>
      </c>
      <c r="Q178" s="191" t="s">
        <v>656</v>
      </c>
      <c r="R178" s="2"/>
      <c r="V178" s="127"/>
    </row>
    <row r="179" spans="1:23" customFormat="1" ht="44" thickBot="1" x14ac:dyDescent="0.4">
      <c r="B179" s="100">
        <v>8</v>
      </c>
      <c r="C179" s="215" t="s">
        <v>632</v>
      </c>
      <c r="D179" s="216" t="s">
        <v>525</v>
      </c>
      <c r="E179" s="213" t="s">
        <v>656</v>
      </c>
      <c r="F179" s="213" t="s">
        <v>657</v>
      </c>
      <c r="G179" s="564"/>
      <c r="H179" s="567"/>
      <c r="I179" s="210"/>
      <c r="J179" s="224" t="s">
        <v>660</v>
      </c>
      <c r="K179" s="224" t="s">
        <v>660</v>
      </c>
      <c r="L179" s="224" t="s">
        <v>660</v>
      </c>
      <c r="M179" s="224" t="s">
        <v>660</v>
      </c>
      <c r="N179" s="224" t="s">
        <v>660</v>
      </c>
      <c r="O179" s="224" t="s">
        <v>660</v>
      </c>
      <c r="P179" s="224" t="s">
        <v>660</v>
      </c>
      <c r="Q179" s="6"/>
      <c r="R179" s="2"/>
      <c r="V179" s="127"/>
    </row>
    <row r="180" spans="1:23" customFormat="1" ht="44" thickBot="1" x14ac:dyDescent="0.4">
      <c r="B180" s="101">
        <v>9</v>
      </c>
      <c r="C180" s="215" t="s">
        <v>633</v>
      </c>
      <c r="D180" s="216" t="s">
        <v>525</v>
      </c>
      <c r="E180" s="213" t="s">
        <v>656</v>
      </c>
      <c r="F180" s="213" t="s">
        <v>657</v>
      </c>
      <c r="G180" s="564"/>
      <c r="H180" s="567"/>
      <c r="I180" s="210"/>
      <c r="J180" s="224" t="s">
        <v>660</v>
      </c>
      <c r="K180" s="224" t="s">
        <v>660</v>
      </c>
      <c r="L180" s="224" t="s">
        <v>660</v>
      </c>
      <c r="M180" s="224" t="s">
        <v>660</v>
      </c>
      <c r="N180" s="224" t="s">
        <v>660</v>
      </c>
      <c r="O180" s="224" t="s">
        <v>660</v>
      </c>
      <c r="P180" s="224" t="s">
        <v>660</v>
      </c>
      <c r="Q180" s="6"/>
      <c r="R180" s="2"/>
      <c r="V180" s="127"/>
    </row>
    <row r="181" spans="1:23" customFormat="1" ht="44" thickBot="1" x14ac:dyDescent="0.4">
      <c r="B181" s="510">
        <v>10</v>
      </c>
      <c r="C181" s="217" t="s">
        <v>634</v>
      </c>
      <c r="D181" s="216" t="s">
        <v>525</v>
      </c>
      <c r="E181" s="213" t="s">
        <v>656</v>
      </c>
      <c r="F181" s="213" t="s">
        <v>657</v>
      </c>
      <c r="G181" s="564"/>
      <c r="H181" s="567"/>
      <c r="I181" s="211"/>
      <c r="J181" s="224" t="s">
        <v>660</v>
      </c>
      <c r="K181" s="224" t="s">
        <v>660</v>
      </c>
      <c r="L181" s="224" t="s">
        <v>660</v>
      </c>
      <c r="M181" s="224" t="s">
        <v>660</v>
      </c>
      <c r="N181" s="224" t="s">
        <v>660</v>
      </c>
      <c r="O181" s="224" t="s">
        <v>660</v>
      </c>
      <c r="P181" s="224" t="s">
        <v>660</v>
      </c>
      <c r="Q181" s="6"/>
      <c r="R181" s="2"/>
      <c r="V181" s="127"/>
    </row>
    <row r="182" spans="1:23" s="2" customFormat="1" ht="44" thickBot="1" x14ac:dyDescent="0.35">
      <c r="A182"/>
      <c r="B182" s="511">
        <v>11</v>
      </c>
      <c r="C182" s="508" t="s">
        <v>635</v>
      </c>
      <c r="D182" s="216" t="s">
        <v>525</v>
      </c>
      <c r="E182" s="213" t="s">
        <v>656</v>
      </c>
      <c r="F182" s="213" t="s">
        <v>657</v>
      </c>
      <c r="G182" s="564"/>
      <c r="H182" s="567"/>
      <c r="I182" s="509"/>
      <c r="J182" s="224" t="s">
        <v>660</v>
      </c>
      <c r="K182" s="224" t="s">
        <v>660</v>
      </c>
      <c r="L182" s="224" t="s">
        <v>660</v>
      </c>
      <c r="M182" s="224" t="s">
        <v>660</v>
      </c>
      <c r="N182" s="224" t="s">
        <v>660</v>
      </c>
      <c r="O182" s="224" t="s">
        <v>660</v>
      </c>
      <c r="P182" s="224" t="s">
        <v>660</v>
      </c>
      <c r="Q182"/>
      <c r="R182"/>
      <c r="S182"/>
      <c r="T182"/>
      <c r="U182"/>
      <c r="V182" s="132"/>
    </row>
    <row r="183" spans="1:23" ht="44" thickBot="1" x14ac:dyDescent="0.35">
      <c r="B183" s="510">
        <v>12</v>
      </c>
      <c r="C183" s="508" t="s">
        <v>636</v>
      </c>
      <c r="D183" s="216" t="s">
        <v>525</v>
      </c>
      <c r="E183" s="213" t="s">
        <v>656</v>
      </c>
      <c r="F183" s="213" t="s">
        <v>657</v>
      </c>
      <c r="G183" s="564"/>
      <c r="H183" s="567"/>
      <c r="I183" s="509"/>
      <c r="J183" s="224" t="s">
        <v>660</v>
      </c>
      <c r="K183" s="224" t="s">
        <v>660</v>
      </c>
      <c r="L183" s="224" t="s">
        <v>660</v>
      </c>
      <c r="M183" s="224" t="s">
        <v>660</v>
      </c>
      <c r="N183" s="224" t="s">
        <v>660</v>
      </c>
      <c r="O183" s="224" t="s">
        <v>660</v>
      </c>
      <c r="P183" s="224" t="s">
        <v>660</v>
      </c>
      <c r="Q183" s="441"/>
      <c r="R183" s="441"/>
      <c r="S183" s="441"/>
      <c r="T183" s="441"/>
      <c r="U183" s="441"/>
      <c r="V183" s="123"/>
      <c r="W183" s="1"/>
    </row>
    <row r="184" spans="1:23" ht="44" thickBot="1" x14ac:dyDescent="0.35">
      <c r="B184" s="511">
        <v>13</v>
      </c>
      <c r="C184" s="508" t="s">
        <v>637</v>
      </c>
      <c r="D184" s="216" t="s">
        <v>525</v>
      </c>
      <c r="E184" s="213" t="s">
        <v>656</v>
      </c>
      <c r="F184" s="213" t="s">
        <v>657</v>
      </c>
      <c r="G184" s="564"/>
      <c r="H184" s="567"/>
      <c r="I184" s="509"/>
      <c r="J184" s="224" t="s">
        <v>660</v>
      </c>
      <c r="K184" s="224" t="s">
        <v>660</v>
      </c>
      <c r="L184" s="224" t="s">
        <v>660</v>
      </c>
      <c r="M184" s="224" t="s">
        <v>660</v>
      </c>
      <c r="N184" s="224" t="s">
        <v>660</v>
      </c>
      <c r="O184" s="224" t="s">
        <v>660</v>
      </c>
      <c r="P184" s="224" t="s">
        <v>660</v>
      </c>
      <c r="Q184" s="441"/>
      <c r="R184" s="441"/>
      <c r="S184" s="441"/>
      <c r="T184" s="441"/>
      <c r="U184" s="441"/>
      <c r="V184" s="123"/>
      <c r="W184" s="1"/>
    </row>
    <row r="185" spans="1:23" ht="44" thickBot="1" x14ac:dyDescent="0.35">
      <c r="B185" s="510">
        <v>14</v>
      </c>
      <c r="C185" s="508" t="s">
        <v>638</v>
      </c>
      <c r="D185" s="216" t="s">
        <v>525</v>
      </c>
      <c r="E185" s="213" t="s">
        <v>656</v>
      </c>
      <c r="F185" s="213" t="s">
        <v>657</v>
      </c>
      <c r="G185" s="564"/>
      <c r="H185" s="567"/>
      <c r="I185" s="509"/>
      <c r="J185" s="224" t="s">
        <v>660</v>
      </c>
      <c r="K185" s="224" t="s">
        <v>660</v>
      </c>
      <c r="L185" s="224" t="s">
        <v>660</v>
      </c>
      <c r="M185" s="224" t="s">
        <v>660</v>
      </c>
      <c r="N185" s="224" t="s">
        <v>660</v>
      </c>
      <c r="O185" s="224" t="s">
        <v>660</v>
      </c>
      <c r="P185" s="224" t="s">
        <v>660</v>
      </c>
      <c r="R185" s="2"/>
      <c r="T185" s="1"/>
      <c r="U185" s="1"/>
      <c r="V185" s="129"/>
      <c r="W185" s="1"/>
    </row>
    <row r="186" spans="1:23" ht="44" thickBot="1" x14ac:dyDescent="0.35">
      <c r="B186" s="511">
        <v>15</v>
      </c>
      <c r="C186" s="508" t="s">
        <v>639</v>
      </c>
      <c r="D186" s="216" t="s">
        <v>525</v>
      </c>
      <c r="E186" s="213" t="s">
        <v>656</v>
      </c>
      <c r="F186" s="213" t="s">
        <v>657</v>
      </c>
      <c r="G186" s="564"/>
      <c r="H186" s="567"/>
      <c r="I186" s="509"/>
      <c r="J186" s="224" t="s">
        <v>660</v>
      </c>
      <c r="K186" s="224" t="s">
        <v>660</v>
      </c>
      <c r="L186" s="224" t="s">
        <v>660</v>
      </c>
      <c r="M186" s="224" t="s">
        <v>660</v>
      </c>
      <c r="N186" s="224" t="s">
        <v>660</v>
      </c>
      <c r="O186" s="224" t="s">
        <v>660</v>
      </c>
      <c r="P186" s="224" t="s">
        <v>660</v>
      </c>
      <c r="R186" s="2"/>
      <c r="T186" s="1"/>
      <c r="U186" s="1"/>
      <c r="V186" s="129"/>
      <c r="W186" s="1"/>
    </row>
    <row r="187" spans="1:23" ht="44" thickBot="1" x14ac:dyDescent="0.35">
      <c r="B187" s="510">
        <v>16</v>
      </c>
      <c r="C187" s="508" t="s">
        <v>640</v>
      </c>
      <c r="D187" s="216" t="s">
        <v>525</v>
      </c>
      <c r="E187" s="213" t="s">
        <v>656</v>
      </c>
      <c r="F187" s="213" t="s">
        <v>657</v>
      </c>
      <c r="G187" s="564"/>
      <c r="H187" s="567"/>
      <c r="I187" s="509"/>
      <c r="J187" s="224" t="s">
        <v>660</v>
      </c>
      <c r="K187" s="224" t="s">
        <v>660</v>
      </c>
      <c r="L187" s="224" t="s">
        <v>660</v>
      </c>
      <c r="M187" s="224" t="s">
        <v>660</v>
      </c>
      <c r="N187" s="224" t="s">
        <v>660</v>
      </c>
      <c r="O187" s="224" t="s">
        <v>660</v>
      </c>
      <c r="P187" s="224" t="s">
        <v>660</v>
      </c>
      <c r="R187" s="2"/>
      <c r="T187" s="1"/>
      <c r="U187" s="1"/>
      <c r="V187" s="129"/>
      <c r="W187" s="1"/>
    </row>
    <row r="188" spans="1:23" ht="44" thickBot="1" x14ac:dyDescent="0.35">
      <c r="B188" s="511">
        <v>17</v>
      </c>
      <c r="C188" s="508" t="s">
        <v>641</v>
      </c>
      <c r="D188" s="216" t="s">
        <v>525</v>
      </c>
      <c r="E188" s="213" t="s">
        <v>656</v>
      </c>
      <c r="F188" s="213" t="s">
        <v>657</v>
      </c>
      <c r="G188" s="564"/>
      <c r="H188" s="567"/>
      <c r="I188" s="509"/>
      <c r="J188" s="224" t="s">
        <v>660</v>
      </c>
      <c r="K188" s="224" t="s">
        <v>660</v>
      </c>
      <c r="L188" s="224" t="s">
        <v>660</v>
      </c>
      <c r="M188" s="224" t="s">
        <v>660</v>
      </c>
      <c r="N188" s="224" t="s">
        <v>660</v>
      </c>
      <c r="O188" s="224" t="s">
        <v>660</v>
      </c>
      <c r="P188" s="224" t="s">
        <v>660</v>
      </c>
      <c r="R188" s="2"/>
      <c r="T188" s="1"/>
      <c r="U188" s="1"/>
      <c r="V188" s="129"/>
      <c r="W188" s="1"/>
    </row>
    <row r="189" spans="1:23" ht="44" thickBot="1" x14ac:dyDescent="0.35">
      <c r="B189" s="510">
        <v>18</v>
      </c>
      <c r="C189" s="508" t="s">
        <v>642</v>
      </c>
      <c r="D189" s="216" t="s">
        <v>525</v>
      </c>
      <c r="E189" s="213" t="s">
        <v>656</v>
      </c>
      <c r="F189" s="213" t="s">
        <v>657</v>
      </c>
      <c r="G189" s="564"/>
      <c r="H189" s="567"/>
      <c r="I189" s="509"/>
      <c r="J189" s="224" t="s">
        <v>660</v>
      </c>
      <c r="K189" s="224" t="s">
        <v>660</v>
      </c>
      <c r="L189" s="224" t="s">
        <v>660</v>
      </c>
      <c r="M189" s="224" t="s">
        <v>660</v>
      </c>
      <c r="N189" s="224" t="s">
        <v>660</v>
      </c>
      <c r="O189" s="224" t="s">
        <v>660</v>
      </c>
      <c r="P189" s="224" t="s">
        <v>660</v>
      </c>
      <c r="R189" s="2"/>
      <c r="T189" s="1"/>
      <c r="U189" s="1"/>
      <c r="V189" s="129"/>
      <c r="W189" s="1"/>
    </row>
    <row r="190" spans="1:23" ht="44" thickBot="1" x14ac:dyDescent="0.35">
      <c r="B190" s="511">
        <v>19</v>
      </c>
      <c r="C190" s="508" t="s">
        <v>643</v>
      </c>
      <c r="D190" s="216" t="s">
        <v>525</v>
      </c>
      <c r="E190" s="213" t="s">
        <v>656</v>
      </c>
      <c r="F190" s="213" t="s">
        <v>657</v>
      </c>
      <c r="G190" s="564"/>
      <c r="H190" s="567"/>
      <c r="I190" s="509"/>
      <c r="J190" s="224" t="s">
        <v>660</v>
      </c>
      <c r="K190" s="224" t="s">
        <v>660</v>
      </c>
      <c r="L190" s="224" t="s">
        <v>660</v>
      </c>
      <c r="M190" s="224" t="s">
        <v>660</v>
      </c>
      <c r="N190" s="224" t="s">
        <v>660</v>
      </c>
      <c r="O190" s="224" t="s">
        <v>660</v>
      </c>
      <c r="P190" s="224" t="s">
        <v>660</v>
      </c>
      <c r="R190" s="2"/>
      <c r="T190" s="1"/>
      <c r="U190" s="1"/>
      <c r="V190" s="129"/>
      <c r="W190" s="1"/>
    </row>
    <row r="191" spans="1:23" ht="44" thickBot="1" x14ac:dyDescent="0.35">
      <c r="B191" s="510">
        <v>20</v>
      </c>
      <c r="C191" s="508" t="s">
        <v>644</v>
      </c>
      <c r="D191" s="216" t="s">
        <v>525</v>
      </c>
      <c r="E191" s="213" t="s">
        <v>656</v>
      </c>
      <c r="F191" s="213" t="s">
        <v>657</v>
      </c>
      <c r="G191" s="564"/>
      <c r="H191" s="567"/>
      <c r="I191" s="509"/>
      <c r="J191" s="224" t="s">
        <v>660</v>
      </c>
      <c r="K191" s="224" t="s">
        <v>660</v>
      </c>
      <c r="L191" s="224" t="s">
        <v>660</v>
      </c>
      <c r="M191" s="224" t="s">
        <v>660</v>
      </c>
      <c r="N191" s="224" t="s">
        <v>660</v>
      </c>
      <c r="O191" s="224" t="s">
        <v>660</v>
      </c>
      <c r="P191" s="224" t="s">
        <v>660</v>
      </c>
      <c r="R191" s="2"/>
      <c r="T191" s="1"/>
      <c r="U191" s="1"/>
      <c r="V191" s="129"/>
      <c r="W191" s="1"/>
    </row>
    <row r="192" spans="1:23" ht="44" thickBot="1" x14ac:dyDescent="0.35">
      <c r="B192" s="511">
        <v>21</v>
      </c>
      <c r="C192" s="508" t="s">
        <v>645</v>
      </c>
      <c r="D192" s="216" t="s">
        <v>525</v>
      </c>
      <c r="E192" s="213" t="s">
        <v>656</v>
      </c>
      <c r="F192" s="213" t="s">
        <v>657</v>
      </c>
      <c r="G192" s="564"/>
      <c r="H192" s="567"/>
      <c r="I192" s="509"/>
      <c r="J192" s="224" t="s">
        <v>660</v>
      </c>
      <c r="K192" s="224" t="s">
        <v>660</v>
      </c>
      <c r="L192" s="224" t="s">
        <v>660</v>
      </c>
      <c r="M192" s="224" t="s">
        <v>660</v>
      </c>
      <c r="N192" s="224" t="s">
        <v>660</v>
      </c>
      <c r="O192" s="224" t="s">
        <v>660</v>
      </c>
      <c r="P192" s="224" t="s">
        <v>660</v>
      </c>
      <c r="R192" s="2"/>
      <c r="T192" s="1"/>
      <c r="U192" s="1"/>
      <c r="V192" s="129"/>
      <c r="W192" s="1"/>
    </row>
    <row r="193" spans="2:22" ht="44" thickBot="1" x14ac:dyDescent="0.35">
      <c r="B193" s="510">
        <v>22</v>
      </c>
      <c r="C193" s="508" t="s">
        <v>646</v>
      </c>
      <c r="D193" s="216" t="s">
        <v>525</v>
      </c>
      <c r="E193" s="213" t="s">
        <v>656</v>
      </c>
      <c r="F193" s="213" t="s">
        <v>657</v>
      </c>
      <c r="G193" s="564"/>
      <c r="H193" s="567"/>
      <c r="I193" s="509"/>
      <c r="J193" s="224" t="s">
        <v>660</v>
      </c>
      <c r="K193" s="224" t="s">
        <v>660</v>
      </c>
      <c r="L193" s="224" t="s">
        <v>660</v>
      </c>
      <c r="M193" s="224" t="s">
        <v>660</v>
      </c>
      <c r="N193" s="224" t="s">
        <v>660</v>
      </c>
      <c r="O193" s="224" t="s">
        <v>660</v>
      </c>
      <c r="P193" s="224" t="s">
        <v>660</v>
      </c>
    </row>
    <row r="194" spans="2:22" ht="44" thickBot="1" x14ac:dyDescent="0.35">
      <c r="B194" s="511">
        <v>23</v>
      </c>
      <c r="C194" s="508" t="s">
        <v>647</v>
      </c>
      <c r="D194" s="216" t="s">
        <v>525</v>
      </c>
      <c r="E194" s="213" t="s">
        <v>656</v>
      </c>
      <c r="F194" s="213" t="s">
        <v>657</v>
      </c>
      <c r="G194" s="564"/>
      <c r="H194" s="567"/>
      <c r="I194" s="509"/>
      <c r="J194" s="224" t="s">
        <v>660</v>
      </c>
      <c r="K194" s="224" t="s">
        <v>660</v>
      </c>
      <c r="L194" s="224" t="s">
        <v>660</v>
      </c>
      <c r="M194" s="224" t="s">
        <v>660</v>
      </c>
      <c r="N194" s="224" t="s">
        <v>660</v>
      </c>
      <c r="O194" s="224" t="s">
        <v>660</v>
      </c>
      <c r="P194" s="224" t="s">
        <v>660</v>
      </c>
    </row>
    <row r="195" spans="2:22" ht="44" thickBot="1" x14ac:dyDescent="0.35">
      <c r="B195" s="510">
        <v>24</v>
      </c>
      <c r="C195" s="508" t="s">
        <v>648</v>
      </c>
      <c r="D195" s="216" t="s">
        <v>525</v>
      </c>
      <c r="E195" s="213" t="s">
        <v>656</v>
      </c>
      <c r="F195" s="213" t="s">
        <v>657</v>
      </c>
      <c r="G195" s="564"/>
      <c r="H195" s="567"/>
      <c r="I195" s="509"/>
      <c r="J195" s="224" t="s">
        <v>660</v>
      </c>
      <c r="K195" s="224" t="s">
        <v>660</v>
      </c>
      <c r="L195" s="224" t="s">
        <v>660</v>
      </c>
      <c r="M195" s="224" t="s">
        <v>660</v>
      </c>
      <c r="N195" s="224" t="s">
        <v>660</v>
      </c>
      <c r="O195" s="224" t="s">
        <v>660</v>
      </c>
      <c r="P195" s="224" t="s">
        <v>660</v>
      </c>
    </row>
    <row r="196" spans="2:22" ht="44" thickBot="1" x14ac:dyDescent="0.35">
      <c r="B196" s="511">
        <v>25</v>
      </c>
      <c r="C196" s="508" t="s">
        <v>649</v>
      </c>
      <c r="D196" s="216" t="s">
        <v>525</v>
      </c>
      <c r="E196" s="213" t="s">
        <v>656</v>
      </c>
      <c r="F196" s="213" t="s">
        <v>657</v>
      </c>
      <c r="G196" s="564"/>
      <c r="H196" s="567"/>
      <c r="I196" s="509"/>
      <c r="J196" s="224" t="s">
        <v>660</v>
      </c>
      <c r="K196" s="224" t="s">
        <v>660</v>
      </c>
      <c r="L196" s="224" t="s">
        <v>660</v>
      </c>
      <c r="M196" s="224" t="s">
        <v>660</v>
      </c>
      <c r="N196" s="224" t="s">
        <v>660</v>
      </c>
      <c r="O196" s="224" t="s">
        <v>660</v>
      </c>
      <c r="P196" s="224" t="s">
        <v>660</v>
      </c>
      <c r="V196" s="512"/>
    </row>
    <row r="197" spans="2:22" ht="44" thickBot="1" x14ac:dyDescent="0.35">
      <c r="B197" s="510">
        <v>26</v>
      </c>
      <c r="C197" s="508" t="s">
        <v>650</v>
      </c>
      <c r="D197" s="216" t="s">
        <v>525</v>
      </c>
      <c r="E197" s="213" t="s">
        <v>656</v>
      </c>
      <c r="F197" s="213" t="s">
        <v>657</v>
      </c>
      <c r="G197" s="564"/>
      <c r="H197" s="567"/>
      <c r="I197" s="509"/>
      <c r="J197" s="224" t="s">
        <v>660</v>
      </c>
      <c r="K197" s="224" t="s">
        <v>660</v>
      </c>
      <c r="L197" s="224" t="s">
        <v>660</v>
      </c>
      <c r="M197" s="224" t="s">
        <v>660</v>
      </c>
      <c r="N197" s="224" t="s">
        <v>660</v>
      </c>
      <c r="O197" s="224" t="s">
        <v>660</v>
      </c>
      <c r="P197" s="224" t="s">
        <v>660</v>
      </c>
      <c r="V197" s="512"/>
    </row>
    <row r="198" spans="2:22" ht="44" thickBot="1" x14ac:dyDescent="0.35">
      <c r="B198" s="511">
        <v>27</v>
      </c>
      <c r="C198" s="508" t="s">
        <v>651</v>
      </c>
      <c r="D198" s="216" t="s">
        <v>525</v>
      </c>
      <c r="E198" s="213" t="s">
        <v>656</v>
      </c>
      <c r="F198" s="213" t="s">
        <v>657</v>
      </c>
      <c r="G198" s="564"/>
      <c r="H198" s="567"/>
      <c r="I198" s="509"/>
      <c r="J198" s="224" t="s">
        <v>660</v>
      </c>
      <c r="K198" s="224" t="s">
        <v>660</v>
      </c>
      <c r="L198" s="224" t="s">
        <v>660</v>
      </c>
      <c r="M198" s="224" t="s">
        <v>660</v>
      </c>
      <c r="N198" s="224" t="s">
        <v>660</v>
      </c>
      <c r="O198" s="224" t="s">
        <v>660</v>
      </c>
      <c r="P198" s="224" t="s">
        <v>660</v>
      </c>
      <c r="V198" s="512"/>
    </row>
    <row r="199" spans="2:22" ht="44" thickBot="1" x14ac:dyDescent="0.35">
      <c r="B199" s="510">
        <v>28</v>
      </c>
      <c r="C199" s="508" t="s">
        <v>652</v>
      </c>
      <c r="D199" s="216" t="s">
        <v>525</v>
      </c>
      <c r="E199" s="213" t="s">
        <v>656</v>
      </c>
      <c r="F199" s="213" t="s">
        <v>657</v>
      </c>
      <c r="G199" s="564"/>
      <c r="H199" s="567"/>
      <c r="I199" s="509"/>
      <c r="J199" s="224" t="s">
        <v>660</v>
      </c>
      <c r="K199" s="224" t="s">
        <v>660</v>
      </c>
      <c r="L199" s="224" t="s">
        <v>660</v>
      </c>
      <c r="M199" s="224" t="s">
        <v>660</v>
      </c>
      <c r="N199" s="224" t="s">
        <v>660</v>
      </c>
      <c r="O199" s="224" t="s">
        <v>660</v>
      </c>
      <c r="P199" s="224" t="s">
        <v>660</v>
      </c>
      <c r="V199" s="512"/>
    </row>
    <row r="200" spans="2:22" ht="44" thickBot="1" x14ac:dyDescent="0.35">
      <c r="B200" s="511">
        <v>29</v>
      </c>
      <c r="C200" s="508" t="s">
        <v>653</v>
      </c>
      <c r="D200" s="216" t="s">
        <v>525</v>
      </c>
      <c r="E200" s="213" t="s">
        <v>656</v>
      </c>
      <c r="F200" s="213" t="s">
        <v>657</v>
      </c>
      <c r="G200" s="564"/>
      <c r="H200" s="567"/>
      <c r="I200" s="509"/>
      <c r="J200" s="224" t="s">
        <v>660</v>
      </c>
      <c r="K200" s="224" t="s">
        <v>660</v>
      </c>
      <c r="L200" s="224" t="s">
        <v>660</v>
      </c>
      <c r="M200" s="224" t="s">
        <v>660</v>
      </c>
      <c r="N200" s="224" t="s">
        <v>660</v>
      </c>
      <c r="O200" s="224" t="s">
        <v>660</v>
      </c>
      <c r="P200" s="224" t="s">
        <v>660</v>
      </c>
      <c r="V200" s="512"/>
    </row>
    <row r="201" spans="2:22" ht="44" thickBot="1" x14ac:dyDescent="0.35">
      <c r="B201" s="510">
        <v>30</v>
      </c>
      <c r="C201" s="508" t="s">
        <v>654</v>
      </c>
      <c r="D201" s="216" t="s">
        <v>525</v>
      </c>
      <c r="E201" s="213" t="s">
        <v>656</v>
      </c>
      <c r="F201" s="213" t="s">
        <v>657</v>
      </c>
      <c r="G201" s="564"/>
      <c r="H201" s="567"/>
      <c r="I201" s="509"/>
      <c r="J201" s="224" t="s">
        <v>660</v>
      </c>
      <c r="K201" s="224" t="s">
        <v>660</v>
      </c>
      <c r="L201" s="224" t="s">
        <v>660</v>
      </c>
      <c r="M201" s="224" t="s">
        <v>660</v>
      </c>
      <c r="N201" s="224" t="s">
        <v>660</v>
      </c>
      <c r="O201" s="224" t="s">
        <v>660</v>
      </c>
      <c r="P201" s="224" t="s">
        <v>660</v>
      </c>
      <c r="V201" s="512"/>
    </row>
    <row r="202" spans="2:22" ht="44" thickBot="1" x14ac:dyDescent="0.35">
      <c r="B202" s="511">
        <v>31</v>
      </c>
      <c r="C202" s="508" t="s">
        <v>655</v>
      </c>
      <c r="D202" s="216" t="s">
        <v>525</v>
      </c>
      <c r="E202" s="213" t="s">
        <v>656</v>
      </c>
      <c r="F202" s="213" t="s">
        <v>657</v>
      </c>
      <c r="G202" s="565"/>
      <c r="H202" s="568"/>
      <c r="I202" s="509"/>
      <c r="J202" s="224" t="s">
        <v>660</v>
      </c>
      <c r="K202" s="224" t="s">
        <v>660</v>
      </c>
      <c r="L202" s="224" t="s">
        <v>660</v>
      </c>
      <c r="M202" s="224" t="s">
        <v>660</v>
      </c>
      <c r="N202" s="224" t="s">
        <v>660</v>
      </c>
      <c r="O202" s="224" t="s">
        <v>660</v>
      </c>
      <c r="P202" s="224" t="s">
        <v>660</v>
      </c>
      <c r="V202" s="512"/>
    </row>
  </sheetData>
  <sortState xmlns:xlrd2="http://schemas.microsoft.com/office/spreadsheetml/2017/richdata2" ref="C127:K160">
    <sortCondition descending="1" ref="G127:G160"/>
  </sortState>
  <mergeCells count="36">
    <mergeCell ref="B24:B28"/>
    <mergeCell ref="C24:C28"/>
    <mergeCell ref="B50:B54"/>
    <mergeCell ref="B30:C42"/>
    <mergeCell ref="I170:J170"/>
    <mergeCell ref="C104:C109"/>
    <mergeCell ref="B57:B60"/>
    <mergeCell ref="C57:C60"/>
    <mergeCell ref="K170:L170"/>
    <mergeCell ref="M170:N170"/>
    <mergeCell ref="O170:P170"/>
    <mergeCell ref="B164:D164"/>
    <mergeCell ref="B78:B82"/>
    <mergeCell ref="C113:V113"/>
    <mergeCell ref="B104:B109"/>
    <mergeCell ref="J1:M1"/>
    <mergeCell ref="J2:M2"/>
    <mergeCell ref="J3:M3"/>
    <mergeCell ref="C5:V5"/>
    <mergeCell ref="C6:V6"/>
    <mergeCell ref="G172:G202"/>
    <mergeCell ref="H172:H202"/>
    <mergeCell ref="C8:V8"/>
    <mergeCell ref="C100:V100"/>
    <mergeCell ref="C50:C54"/>
    <mergeCell ref="C78:C82"/>
    <mergeCell ref="B10:V10"/>
    <mergeCell ref="C12:D13"/>
    <mergeCell ref="C14:V14"/>
    <mergeCell ref="B17:B21"/>
    <mergeCell ref="C17:C21"/>
    <mergeCell ref="B84:C96"/>
    <mergeCell ref="C45:D46"/>
    <mergeCell ref="B62:C74"/>
    <mergeCell ref="C124:G124"/>
    <mergeCell ref="G170:H170"/>
  </mergeCells>
  <dataValidations disablePrompts="1" count="2">
    <dataValidation type="list" allowBlank="1" showInputMessage="1" showErrorMessage="1" sqref="D172:D202" xr:uid="{A64F6225-4B68-4A1D-9FFE-4B03D27E507A}">
      <formula1>$Q$172:$Q$177</formula1>
    </dataValidation>
    <dataValidation type="list" allowBlank="1" showInputMessage="1" showErrorMessage="1" sqref="E172:E202" xr:uid="{6CB80CF1-8DDF-4D90-A8CE-0AC3AD4B7751}">
      <formula1>$Q$172:$Q$178</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74CD-DDDF-4A23-81C9-3D9F10F675BC}">
  <sheetPr>
    <tabColor theme="7"/>
  </sheetPr>
  <dimension ref="A1:N68"/>
  <sheetViews>
    <sheetView showGridLines="0" tabSelected="1" topLeftCell="A39" zoomScale="120" zoomScaleNormal="120" workbookViewId="0">
      <selection activeCell="G47" sqref="G47"/>
    </sheetView>
  </sheetViews>
  <sheetFormatPr defaultColWidth="7.58203125" defaultRowHeight="14" x14ac:dyDescent="0.3"/>
  <cols>
    <col min="1" max="1" width="4.5" style="147" customWidth="1"/>
    <col min="2" max="2" width="31.08203125" style="147" customWidth="1"/>
    <col min="3" max="8" width="8.58203125" style="147" customWidth="1"/>
    <col min="9" max="9" width="42" style="147" customWidth="1"/>
    <col min="10" max="10" width="11.58203125" style="147" customWidth="1"/>
    <col min="11" max="13" width="12" style="147" customWidth="1"/>
    <col min="14" max="16384" width="7.58203125" style="147"/>
  </cols>
  <sheetData>
    <row r="1" spans="1:14" s="142" customFormat="1" ht="14.5" x14ac:dyDescent="0.3">
      <c r="A1" s="141"/>
      <c r="G1" s="166"/>
      <c r="H1" s="198"/>
      <c r="I1" s="273" t="s">
        <v>21</v>
      </c>
      <c r="K1"/>
      <c r="L1"/>
      <c r="M1"/>
    </row>
    <row r="2" spans="1:14" s="143" customFormat="1" ht="18.649999999999999" customHeight="1" x14ac:dyDescent="0.3">
      <c r="B2" s="143" t="s">
        <v>526</v>
      </c>
      <c r="H2" s="192"/>
      <c r="I2" s="274" t="s">
        <v>22</v>
      </c>
      <c r="K2" s="1"/>
      <c r="L2" s="1"/>
      <c r="M2" s="1"/>
    </row>
    <row r="3" spans="1:14" s="143" customFormat="1" ht="16" customHeight="1" x14ac:dyDescent="0.3">
      <c r="B3" s="601" t="s">
        <v>527</v>
      </c>
      <c r="C3" s="602"/>
      <c r="H3" s="162"/>
      <c r="I3" s="273" t="s">
        <v>23</v>
      </c>
      <c r="K3"/>
      <c r="L3"/>
      <c r="M3"/>
    </row>
    <row r="4" spans="1:14" s="143" customFormat="1" ht="16.75" customHeight="1" thickBot="1" x14ac:dyDescent="0.35">
      <c r="B4" s="144" t="s">
        <v>528</v>
      </c>
      <c r="C4" s="144"/>
    </row>
    <row r="5" spans="1:14" customFormat="1" ht="18.5" x14ac:dyDescent="0.35">
      <c r="B5" s="444" t="s">
        <v>84</v>
      </c>
      <c r="C5" s="236"/>
      <c r="D5" s="232"/>
      <c r="E5" s="232"/>
      <c r="F5" s="232"/>
      <c r="G5" s="232"/>
      <c r="H5" s="232"/>
      <c r="I5" s="232"/>
      <c r="J5" s="232"/>
      <c r="K5" s="232"/>
      <c r="L5" s="232"/>
      <c r="M5" s="232"/>
      <c r="N5" s="233"/>
    </row>
    <row r="6" spans="1:14" customFormat="1" ht="15" customHeight="1" thickBot="1" x14ac:dyDescent="0.35">
      <c r="B6" s="445" t="s">
        <v>85</v>
      </c>
      <c r="C6" s="237"/>
      <c r="D6" s="234"/>
      <c r="E6" s="234"/>
      <c r="F6" s="234"/>
      <c r="G6" s="234"/>
      <c r="H6" s="234"/>
      <c r="I6" s="234"/>
      <c r="J6" s="234"/>
      <c r="K6" s="234"/>
      <c r="L6" s="234"/>
      <c r="M6" s="234"/>
      <c r="N6" s="235"/>
    </row>
    <row r="7" spans="1:14" s="1" customFormat="1" ht="4.5" customHeight="1" thickBot="1" x14ac:dyDescent="0.35">
      <c r="A7" s="113"/>
      <c r="B7" s="113"/>
      <c r="C7" s="152"/>
      <c r="D7" s="152"/>
      <c r="E7" s="152"/>
      <c r="F7" s="152"/>
      <c r="G7" s="152"/>
      <c r="H7" s="152"/>
      <c r="I7" s="152"/>
      <c r="J7" s="152"/>
      <c r="K7" s="152"/>
      <c r="L7" s="152"/>
      <c r="M7" s="152"/>
      <c r="N7" s="152"/>
    </row>
    <row r="8" spans="1:14" s="42" customFormat="1" ht="32.5" customHeight="1" thickBot="1" x14ac:dyDescent="0.35">
      <c r="A8" s="113"/>
      <c r="B8" s="603" t="s">
        <v>529</v>
      </c>
      <c r="C8" s="604"/>
      <c r="D8" s="604"/>
      <c r="E8" s="604"/>
      <c r="F8" s="604"/>
      <c r="G8" s="604"/>
      <c r="H8" s="604"/>
      <c r="I8" s="604"/>
      <c r="J8" s="604"/>
      <c r="K8" s="604"/>
      <c r="L8" s="604"/>
      <c r="M8" s="604"/>
      <c r="N8" s="605"/>
    </row>
    <row r="9" spans="1:14" s="1" customFormat="1" ht="15.5" x14ac:dyDescent="0.3">
      <c r="B9" s="152"/>
      <c r="C9" s="152"/>
      <c r="D9" s="152"/>
      <c r="E9" s="152"/>
      <c r="F9" s="152"/>
      <c r="G9" s="152"/>
      <c r="H9" s="152"/>
      <c r="I9" s="152"/>
      <c r="J9" s="152"/>
      <c r="K9" s="152"/>
      <c r="L9" s="152"/>
      <c r="M9" s="152"/>
      <c r="N9" s="152"/>
    </row>
    <row r="10" spans="1:14" s="146" customFormat="1" ht="13.4" customHeight="1" x14ac:dyDescent="0.3">
      <c r="A10" s="145"/>
    </row>
    <row r="11" spans="1:14" ht="14.5" x14ac:dyDescent="0.3">
      <c r="A11" s="134" t="s">
        <v>530</v>
      </c>
      <c r="B11" s="139" t="s">
        <v>531</v>
      </c>
      <c r="C11" s="135"/>
      <c r="D11" s="140" t="s">
        <v>88</v>
      </c>
      <c r="E11" s="136" t="s">
        <v>89</v>
      </c>
      <c r="F11" s="136" t="s">
        <v>90</v>
      </c>
      <c r="G11" s="136" t="s">
        <v>91</v>
      </c>
      <c r="H11" s="137" t="s">
        <v>92</v>
      </c>
      <c r="I11" s="138"/>
    </row>
    <row r="12" spans="1:14" ht="47.25" customHeight="1" x14ac:dyDescent="0.3">
      <c r="A12" s="148"/>
      <c r="B12" s="260" t="s">
        <v>532</v>
      </c>
      <c r="C12" s="138" t="s">
        <v>533</v>
      </c>
      <c r="D12" s="138" t="s">
        <v>534</v>
      </c>
      <c r="E12" s="243" t="s">
        <v>535</v>
      </c>
      <c r="F12" s="243" t="s">
        <v>536</v>
      </c>
      <c r="G12" s="243" t="s">
        <v>537</v>
      </c>
      <c r="H12" s="244" t="s">
        <v>538</v>
      </c>
      <c r="I12" s="243" t="s">
        <v>539</v>
      </c>
    </row>
    <row r="13" spans="1:14" ht="14.5" x14ac:dyDescent="0.3">
      <c r="A13" s="148"/>
      <c r="B13" s="149" t="s">
        <v>540</v>
      </c>
      <c r="C13" s="150" t="s">
        <v>138</v>
      </c>
      <c r="D13" s="203"/>
      <c r="E13" s="203"/>
      <c r="F13" s="203"/>
      <c r="G13" s="203" t="s">
        <v>541</v>
      </c>
      <c r="H13" s="203" t="s">
        <v>541</v>
      </c>
      <c r="I13" s="203"/>
    </row>
    <row r="14" spans="1:14" ht="72.5" x14ac:dyDescent="0.3">
      <c r="A14" s="148"/>
      <c r="B14" s="149" t="s">
        <v>542</v>
      </c>
      <c r="C14" s="150" t="s">
        <v>138</v>
      </c>
      <c r="D14" s="203">
        <v>1647</v>
      </c>
      <c r="E14" s="203">
        <v>982</v>
      </c>
      <c r="F14" s="203">
        <v>918</v>
      </c>
      <c r="G14" s="203">
        <v>986</v>
      </c>
      <c r="H14" s="203">
        <v>834</v>
      </c>
      <c r="I14" s="203" t="s">
        <v>677</v>
      </c>
    </row>
    <row r="15" spans="1:14" ht="29" x14ac:dyDescent="0.3">
      <c r="A15" s="148"/>
      <c r="B15" s="149" t="s">
        <v>543</v>
      </c>
      <c r="C15" s="150" t="s">
        <v>138</v>
      </c>
      <c r="D15" s="203">
        <v>1815</v>
      </c>
      <c r="E15" s="203">
        <v>1401</v>
      </c>
      <c r="F15" s="203">
        <v>1338</v>
      </c>
      <c r="G15" s="203">
        <v>381</v>
      </c>
      <c r="H15" s="203">
        <v>432</v>
      </c>
      <c r="I15" s="203" t="s">
        <v>675</v>
      </c>
    </row>
    <row r="16" spans="1:14" ht="29" x14ac:dyDescent="0.3">
      <c r="A16" s="148"/>
      <c r="B16" s="149" t="s">
        <v>544</v>
      </c>
      <c r="C16" s="150" t="s">
        <v>138</v>
      </c>
      <c r="D16" s="203">
        <v>1357</v>
      </c>
      <c r="E16" s="203">
        <v>1272</v>
      </c>
      <c r="F16" s="203">
        <v>918</v>
      </c>
      <c r="G16" s="203">
        <v>986</v>
      </c>
      <c r="H16" s="203">
        <v>834</v>
      </c>
      <c r="I16" s="203" t="s">
        <v>674</v>
      </c>
    </row>
    <row r="17" spans="1:9" ht="72.5" x14ac:dyDescent="0.3">
      <c r="A17" s="148"/>
      <c r="B17" s="149" t="s">
        <v>545</v>
      </c>
      <c r="C17" s="150" t="s">
        <v>138</v>
      </c>
      <c r="D17" s="203">
        <v>1647</v>
      </c>
      <c r="E17" s="203">
        <v>982</v>
      </c>
      <c r="F17" s="203">
        <v>918</v>
      </c>
      <c r="G17" s="203">
        <v>986</v>
      </c>
      <c r="H17" s="203">
        <v>834</v>
      </c>
      <c r="I17" s="203" t="s">
        <v>677</v>
      </c>
    </row>
    <row r="18" spans="1:9" ht="72.5" x14ac:dyDescent="0.3">
      <c r="A18" s="148"/>
      <c r="B18" s="149" t="s">
        <v>546</v>
      </c>
      <c r="C18" s="150" t="s">
        <v>138</v>
      </c>
      <c r="D18" s="203">
        <v>1647</v>
      </c>
      <c r="E18" s="203">
        <v>969</v>
      </c>
      <c r="F18" s="203">
        <v>889</v>
      </c>
      <c r="G18" s="203">
        <v>950</v>
      </c>
      <c r="H18" s="203">
        <v>790</v>
      </c>
      <c r="I18" s="203" t="s">
        <v>676</v>
      </c>
    </row>
    <row r="19" spans="1:9" ht="14.5" x14ac:dyDescent="0.3">
      <c r="A19" s="148"/>
      <c r="B19" s="149" t="s">
        <v>547</v>
      </c>
      <c r="C19" s="150" t="s">
        <v>138</v>
      </c>
      <c r="D19" s="203"/>
      <c r="E19" s="203"/>
      <c r="F19" s="203"/>
      <c r="G19" s="203"/>
      <c r="H19" s="203"/>
      <c r="I19" s="203"/>
    </row>
    <row r="20" spans="1:9" ht="14.5" x14ac:dyDescent="0.3">
      <c r="A20" s="148"/>
      <c r="B20" s="149" t="s">
        <v>548</v>
      </c>
      <c r="C20" s="150" t="s">
        <v>138</v>
      </c>
      <c r="D20" s="203"/>
      <c r="E20" s="203"/>
      <c r="F20" s="203"/>
      <c r="G20" s="203"/>
      <c r="H20" s="203"/>
      <c r="I20" s="203"/>
    </row>
    <row r="21" spans="1:9" ht="14.5" x14ac:dyDescent="0.3">
      <c r="A21" s="148"/>
      <c r="B21" s="149" t="s">
        <v>549</v>
      </c>
      <c r="C21" s="150" t="s">
        <v>138</v>
      </c>
      <c r="D21" s="203"/>
      <c r="E21" s="203"/>
      <c r="F21" s="203"/>
      <c r="G21" s="203"/>
      <c r="H21" s="203"/>
      <c r="I21" s="203"/>
    </row>
    <row r="22" spans="1:9" ht="14.5" x14ac:dyDescent="0.3">
      <c r="A22" s="148"/>
      <c r="B22" s="149" t="s">
        <v>550</v>
      </c>
      <c r="C22" s="150" t="s">
        <v>138</v>
      </c>
      <c r="D22" s="203"/>
      <c r="E22" s="203"/>
      <c r="F22" s="203"/>
      <c r="G22" s="203"/>
      <c r="H22" s="203"/>
      <c r="I22" s="203"/>
    </row>
    <row r="23" spans="1:9" ht="14.5" x14ac:dyDescent="0.3">
      <c r="A23" s="148"/>
      <c r="B23" s="149" t="s">
        <v>551</v>
      </c>
      <c r="C23" s="150" t="s">
        <v>138</v>
      </c>
      <c r="D23" s="203"/>
      <c r="E23" s="203"/>
      <c r="F23" s="203"/>
      <c r="G23" s="203"/>
      <c r="H23" s="203"/>
      <c r="I23" s="203"/>
    </row>
    <row r="24" spans="1:9" x14ac:dyDescent="0.3">
      <c r="A24" s="148"/>
      <c r="D24" s="151"/>
      <c r="E24" s="151"/>
      <c r="F24" s="151"/>
      <c r="G24" s="151"/>
      <c r="H24" s="151"/>
      <c r="I24" s="151"/>
    </row>
    <row r="26" spans="1:9" ht="14.5" x14ac:dyDescent="0.3">
      <c r="A26" s="134" t="s">
        <v>552</v>
      </c>
      <c r="B26" s="139" t="s">
        <v>553</v>
      </c>
      <c r="C26" s="135"/>
      <c r="D26" s="140" t="s">
        <v>88</v>
      </c>
      <c r="E26" s="136" t="s">
        <v>89</v>
      </c>
      <c r="F26" s="136" t="s">
        <v>90</v>
      </c>
      <c r="G26" s="136" t="s">
        <v>91</v>
      </c>
      <c r="H26" s="137" t="s">
        <v>92</v>
      </c>
      <c r="I26" s="138"/>
    </row>
    <row r="27" spans="1:9" ht="46.5" x14ac:dyDescent="0.3">
      <c r="A27" s="148"/>
      <c r="B27" s="260" t="s">
        <v>554</v>
      </c>
      <c r="C27" s="138" t="s">
        <v>533</v>
      </c>
      <c r="D27" s="138" t="s">
        <v>534</v>
      </c>
      <c r="E27" s="138" t="s">
        <v>535</v>
      </c>
      <c r="F27" s="138" t="s">
        <v>536</v>
      </c>
      <c r="G27" s="138" t="s">
        <v>537</v>
      </c>
      <c r="H27" s="137" t="s">
        <v>538</v>
      </c>
      <c r="I27" s="138" t="s">
        <v>539</v>
      </c>
    </row>
    <row r="28" spans="1:9" ht="14.5" x14ac:dyDescent="0.3">
      <c r="A28" s="148"/>
      <c r="B28" s="149" t="s">
        <v>540</v>
      </c>
      <c r="C28" s="150" t="s">
        <v>138</v>
      </c>
      <c r="D28" s="203" t="s">
        <v>541</v>
      </c>
      <c r="E28" s="203" t="s">
        <v>541</v>
      </c>
      <c r="F28" s="203" t="s">
        <v>541</v>
      </c>
      <c r="G28" s="203" t="s">
        <v>541</v>
      </c>
      <c r="H28" s="203" t="s">
        <v>541</v>
      </c>
      <c r="I28" s="203"/>
    </row>
    <row r="29" spans="1:9" ht="72.5" x14ac:dyDescent="0.3">
      <c r="A29" s="148"/>
      <c r="B29" s="149" t="s">
        <v>542</v>
      </c>
      <c r="C29" s="150" t="s">
        <v>138</v>
      </c>
      <c r="D29" s="203">
        <v>1010</v>
      </c>
      <c r="E29" s="203">
        <v>572</v>
      </c>
      <c r="F29" s="203">
        <v>536</v>
      </c>
      <c r="G29" s="203">
        <v>605</v>
      </c>
      <c r="H29" s="203">
        <v>402</v>
      </c>
      <c r="I29" s="203" t="s">
        <v>677</v>
      </c>
    </row>
    <row r="30" spans="1:9" ht="29" x14ac:dyDescent="0.3">
      <c r="A30" s="148"/>
      <c r="B30" s="149" t="s">
        <v>543</v>
      </c>
      <c r="C30" s="150" t="s">
        <v>138</v>
      </c>
      <c r="D30" s="203">
        <v>1178</v>
      </c>
      <c r="E30" s="203">
        <v>991</v>
      </c>
      <c r="F30" s="203">
        <v>956</v>
      </c>
      <c r="G30" s="203">
        <v>0</v>
      </c>
      <c r="H30" s="203">
        <v>0</v>
      </c>
      <c r="I30" s="203" t="s">
        <v>675</v>
      </c>
    </row>
    <row r="31" spans="1:9" ht="29" x14ac:dyDescent="0.3">
      <c r="A31" s="148"/>
      <c r="B31" s="149" t="s">
        <v>544</v>
      </c>
      <c r="C31" s="150" t="s">
        <v>138</v>
      </c>
      <c r="D31" s="203">
        <v>720</v>
      </c>
      <c r="E31" s="203">
        <v>862</v>
      </c>
      <c r="F31" s="203">
        <v>536</v>
      </c>
      <c r="G31" s="203">
        <v>605</v>
      </c>
      <c r="H31" s="203">
        <v>402</v>
      </c>
      <c r="I31" s="203" t="s">
        <v>674</v>
      </c>
    </row>
    <row r="32" spans="1:9" ht="14.5" x14ac:dyDescent="0.3">
      <c r="A32" s="148"/>
      <c r="B32" s="149" t="s">
        <v>545</v>
      </c>
      <c r="C32" s="150" t="s">
        <v>138</v>
      </c>
      <c r="D32" s="203"/>
      <c r="E32" s="203"/>
      <c r="F32" s="203"/>
      <c r="G32" s="203"/>
      <c r="H32" s="203"/>
      <c r="I32" s="203"/>
    </row>
    <row r="33" spans="1:9" ht="14.5" x14ac:dyDescent="0.3">
      <c r="A33" s="148"/>
      <c r="B33" s="149" t="s">
        <v>546</v>
      </c>
      <c r="C33" s="150" t="s">
        <v>138</v>
      </c>
      <c r="D33" s="203" t="s">
        <v>541</v>
      </c>
      <c r="E33" s="203" t="s">
        <v>541</v>
      </c>
      <c r="F33" s="203" t="s">
        <v>541</v>
      </c>
      <c r="G33" s="203" t="s">
        <v>541</v>
      </c>
      <c r="H33" s="203" t="s">
        <v>541</v>
      </c>
      <c r="I33" s="203"/>
    </row>
    <row r="34" spans="1:9" ht="14.5" x14ac:dyDescent="0.3">
      <c r="A34" s="148"/>
      <c r="B34" s="149" t="s">
        <v>547</v>
      </c>
      <c r="C34" s="150" t="s">
        <v>138</v>
      </c>
      <c r="D34" s="203"/>
      <c r="E34" s="203"/>
      <c r="F34" s="203"/>
      <c r="G34" s="203"/>
      <c r="H34" s="203"/>
      <c r="I34" s="203"/>
    </row>
    <row r="35" spans="1:9" ht="14.5" x14ac:dyDescent="0.3">
      <c r="A35" s="148"/>
      <c r="B35" s="149" t="s">
        <v>548</v>
      </c>
      <c r="C35" s="150" t="s">
        <v>138</v>
      </c>
      <c r="D35" s="203"/>
      <c r="E35" s="203"/>
      <c r="F35" s="203"/>
      <c r="G35" s="203"/>
      <c r="H35" s="203"/>
      <c r="I35" s="203"/>
    </row>
    <row r="36" spans="1:9" ht="14.5" x14ac:dyDescent="0.3">
      <c r="A36" s="148"/>
      <c r="B36" s="149" t="s">
        <v>549</v>
      </c>
      <c r="C36" s="150" t="s">
        <v>138</v>
      </c>
      <c r="D36" s="203"/>
      <c r="E36" s="203"/>
      <c r="F36" s="203"/>
      <c r="G36" s="203"/>
      <c r="H36" s="203"/>
      <c r="I36" s="203"/>
    </row>
    <row r="37" spans="1:9" ht="14.5" x14ac:dyDescent="0.3">
      <c r="A37" s="148"/>
      <c r="B37" s="149" t="s">
        <v>550</v>
      </c>
      <c r="C37" s="150" t="s">
        <v>138</v>
      </c>
      <c r="D37" s="203"/>
      <c r="E37" s="203"/>
      <c r="F37" s="203"/>
      <c r="G37" s="203"/>
      <c r="H37" s="203"/>
      <c r="I37" s="203"/>
    </row>
    <row r="38" spans="1:9" ht="14.5" x14ac:dyDescent="0.3">
      <c r="A38" s="148"/>
      <c r="B38" s="149" t="s">
        <v>551</v>
      </c>
      <c r="C38" s="150" t="s">
        <v>138</v>
      </c>
      <c r="D38" s="203"/>
      <c r="E38" s="203"/>
      <c r="F38" s="203"/>
      <c r="G38" s="203"/>
      <c r="H38" s="203"/>
      <c r="I38" s="203"/>
    </row>
    <row r="40" spans="1:9" ht="14.5" x14ac:dyDescent="0.3">
      <c r="A40" s="134" t="s">
        <v>555</v>
      </c>
      <c r="B40" s="139" t="s">
        <v>556</v>
      </c>
      <c r="C40" s="135"/>
      <c r="D40" s="140" t="s">
        <v>88</v>
      </c>
      <c r="E40" s="136" t="s">
        <v>89</v>
      </c>
      <c r="F40" s="136" t="s">
        <v>90</v>
      </c>
      <c r="G40" s="136" t="s">
        <v>91</v>
      </c>
      <c r="H40" s="137" t="s">
        <v>92</v>
      </c>
      <c r="I40" s="138"/>
    </row>
    <row r="41" spans="1:9" ht="62" x14ac:dyDescent="0.3">
      <c r="A41" s="148"/>
      <c r="B41" s="260" t="s">
        <v>557</v>
      </c>
      <c r="C41" s="138" t="s">
        <v>533</v>
      </c>
      <c r="D41" s="138" t="s">
        <v>534</v>
      </c>
      <c r="E41" s="138" t="s">
        <v>535</v>
      </c>
      <c r="F41" s="138" t="s">
        <v>536</v>
      </c>
      <c r="G41" s="138" t="s">
        <v>537</v>
      </c>
      <c r="H41" s="137" t="s">
        <v>538</v>
      </c>
      <c r="I41" s="138" t="s">
        <v>539</v>
      </c>
    </row>
    <row r="42" spans="1:9" ht="14.5" x14ac:dyDescent="0.3">
      <c r="A42" s="148"/>
      <c r="B42" s="149" t="s">
        <v>540</v>
      </c>
      <c r="C42" s="150" t="s">
        <v>138</v>
      </c>
      <c r="D42" s="203" t="s">
        <v>541</v>
      </c>
      <c r="E42" s="203" t="s">
        <v>541</v>
      </c>
      <c r="F42" s="203" t="s">
        <v>541</v>
      </c>
      <c r="G42" s="203" t="s">
        <v>541</v>
      </c>
      <c r="H42" s="203" t="s">
        <v>541</v>
      </c>
      <c r="I42" s="203"/>
    </row>
    <row r="43" spans="1:9" ht="72.5" x14ac:dyDescent="0.3">
      <c r="A43" s="148"/>
      <c r="B43" s="149" t="s">
        <v>542</v>
      </c>
      <c r="C43" s="150" t="s">
        <v>138</v>
      </c>
      <c r="D43" s="203">
        <v>65</v>
      </c>
      <c r="E43" s="203">
        <v>190</v>
      </c>
      <c r="F43" s="203">
        <v>250.5</v>
      </c>
      <c r="G43" s="203">
        <v>238</v>
      </c>
      <c r="H43" s="203">
        <v>285</v>
      </c>
      <c r="I43" s="203" t="s">
        <v>677</v>
      </c>
    </row>
    <row r="44" spans="1:9" ht="14.5" x14ac:dyDescent="0.3">
      <c r="A44" s="148"/>
      <c r="B44" s="149" t="s">
        <v>543</v>
      </c>
      <c r="C44" s="150" t="s">
        <v>138</v>
      </c>
      <c r="D44" s="203" t="s">
        <v>541</v>
      </c>
      <c r="E44" s="203" t="s">
        <v>541</v>
      </c>
      <c r="F44" s="203" t="s">
        <v>541</v>
      </c>
      <c r="G44" s="203" t="s">
        <v>541</v>
      </c>
      <c r="H44" s="203" t="s">
        <v>541</v>
      </c>
      <c r="I44" s="203"/>
    </row>
    <row r="45" spans="1:9" ht="14.5" x14ac:dyDescent="0.3">
      <c r="A45" s="148"/>
      <c r="B45" s="149" t="s">
        <v>544</v>
      </c>
      <c r="C45" s="150" t="s">
        <v>138</v>
      </c>
      <c r="D45" s="203" t="s">
        <v>541</v>
      </c>
      <c r="E45" s="203" t="s">
        <v>541</v>
      </c>
      <c r="F45" s="203" t="s">
        <v>541</v>
      </c>
      <c r="G45" s="203" t="s">
        <v>541</v>
      </c>
      <c r="H45" s="203" t="s">
        <v>541</v>
      </c>
      <c r="I45" s="203"/>
    </row>
    <row r="46" spans="1:9" ht="14.5" x14ac:dyDescent="0.3">
      <c r="A46" s="148"/>
      <c r="B46" s="149" t="s">
        <v>545</v>
      </c>
      <c r="C46" s="150" t="s">
        <v>138</v>
      </c>
      <c r="D46" s="203"/>
      <c r="E46" s="203"/>
      <c r="F46" s="203"/>
      <c r="G46" s="203"/>
      <c r="H46" s="203"/>
      <c r="I46" s="203"/>
    </row>
    <row r="47" spans="1:9" ht="72.5" x14ac:dyDescent="0.3">
      <c r="A47" s="148"/>
      <c r="B47" s="149" t="s">
        <v>546</v>
      </c>
      <c r="C47" s="150" t="s">
        <v>138</v>
      </c>
      <c r="D47" s="203">
        <v>65</v>
      </c>
      <c r="E47" s="203">
        <v>177.1</v>
      </c>
      <c r="F47" s="203">
        <v>221.2</v>
      </c>
      <c r="G47" s="203">
        <v>202.2</v>
      </c>
      <c r="H47" s="203">
        <v>240.9</v>
      </c>
      <c r="I47" s="203" t="s">
        <v>676</v>
      </c>
    </row>
    <row r="48" spans="1:9" ht="14.5" x14ac:dyDescent="0.3">
      <c r="A48" s="148"/>
      <c r="B48" s="149" t="s">
        <v>547</v>
      </c>
      <c r="C48" s="150" t="s">
        <v>138</v>
      </c>
      <c r="D48" s="203"/>
      <c r="E48" s="203"/>
      <c r="F48" s="203"/>
      <c r="G48" s="203"/>
      <c r="H48" s="203"/>
      <c r="I48" s="203"/>
    </row>
    <row r="49" spans="1:9" ht="14.5" x14ac:dyDescent="0.3">
      <c r="A49" s="148"/>
      <c r="B49" s="149" t="s">
        <v>548</v>
      </c>
      <c r="C49" s="150" t="s">
        <v>138</v>
      </c>
      <c r="D49" s="203"/>
      <c r="E49" s="203"/>
      <c r="F49" s="203"/>
      <c r="G49" s="203"/>
      <c r="H49" s="203"/>
      <c r="I49" s="203"/>
    </row>
    <row r="50" spans="1:9" ht="14.5" x14ac:dyDescent="0.3">
      <c r="A50" s="148"/>
      <c r="B50" s="149" t="s">
        <v>549</v>
      </c>
      <c r="C50" s="150" t="s">
        <v>138</v>
      </c>
      <c r="D50" s="203"/>
      <c r="E50" s="203"/>
      <c r="F50" s="203"/>
      <c r="G50" s="203"/>
      <c r="H50" s="203"/>
      <c r="I50" s="203"/>
    </row>
    <row r="51" spans="1:9" ht="14.5" x14ac:dyDescent="0.3">
      <c r="A51" s="148"/>
      <c r="B51" s="149" t="s">
        <v>550</v>
      </c>
      <c r="C51" s="150" t="s">
        <v>138</v>
      </c>
      <c r="D51" s="203"/>
      <c r="E51" s="203"/>
      <c r="F51" s="203"/>
      <c r="G51" s="203"/>
      <c r="H51" s="203"/>
      <c r="I51" s="203"/>
    </row>
    <row r="52" spans="1:9" ht="14.5" x14ac:dyDescent="0.3">
      <c r="A52" s="148"/>
      <c r="B52" s="149" t="s">
        <v>551</v>
      </c>
      <c r="C52" s="150" t="s">
        <v>138</v>
      </c>
      <c r="D52" s="203"/>
      <c r="E52" s="203"/>
      <c r="F52" s="203"/>
      <c r="G52" s="203"/>
      <c r="H52" s="203"/>
      <c r="I52" s="203"/>
    </row>
    <row r="54" spans="1:9" ht="14.5" x14ac:dyDescent="0.3">
      <c r="A54" s="134" t="s">
        <v>558</v>
      </c>
      <c r="B54" s="139" t="s">
        <v>559</v>
      </c>
      <c r="C54" s="135"/>
      <c r="D54" s="140" t="s">
        <v>88</v>
      </c>
      <c r="E54" s="136" t="s">
        <v>89</v>
      </c>
      <c r="F54" s="136" t="s">
        <v>90</v>
      </c>
      <c r="G54" s="136" t="s">
        <v>91</v>
      </c>
      <c r="H54" s="137" t="s">
        <v>92</v>
      </c>
      <c r="I54" s="138"/>
    </row>
    <row r="55" spans="1:9" ht="43.5" x14ac:dyDescent="0.3">
      <c r="A55" s="148"/>
      <c r="B55" s="258" t="s">
        <v>560</v>
      </c>
      <c r="C55" s="138" t="s">
        <v>533</v>
      </c>
      <c r="D55" s="138" t="s">
        <v>534</v>
      </c>
      <c r="E55" s="138" t="s">
        <v>535</v>
      </c>
      <c r="F55" s="138" t="s">
        <v>536</v>
      </c>
      <c r="G55" s="138" t="s">
        <v>537</v>
      </c>
      <c r="H55" s="137" t="s">
        <v>538</v>
      </c>
      <c r="I55" s="138" t="s">
        <v>539</v>
      </c>
    </row>
    <row r="56" spans="1:9" ht="14.5" x14ac:dyDescent="0.3">
      <c r="A56" s="148"/>
      <c r="B56" s="149" t="s">
        <v>540</v>
      </c>
      <c r="C56" s="150" t="s">
        <v>138</v>
      </c>
      <c r="D56" s="203" t="s">
        <v>541</v>
      </c>
      <c r="E56" s="203" t="s">
        <v>541</v>
      </c>
      <c r="F56" s="203" t="s">
        <v>541</v>
      </c>
      <c r="G56" s="203" t="s">
        <v>541</v>
      </c>
      <c r="H56" s="203" t="s">
        <v>541</v>
      </c>
      <c r="I56" s="203"/>
    </row>
    <row r="57" spans="1:9" ht="14.5" x14ac:dyDescent="0.3">
      <c r="A57" s="148"/>
      <c r="B57" s="149" t="s">
        <v>542</v>
      </c>
      <c r="C57" s="150" t="s">
        <v>138</v>
      </c>
      <c r="D57" s="203"/>
      <c r="E57" s="203"/>
      <c r="F57" s="203"/>
      <c r="G57" s="203"/>
      <c r="H57" s="203"/>
      <c r="I57" s="203"/>
    </row>
    <row r="58" spans="1:9" ht="14.5" x14ac:dyDescent="0.3">
      <c r="A58" s="148"/>
      <c r="B58" s="149" t="s">
        <v>543</v>
      </c>
      <c r="C58" s="150" t="s">
        <v>138</v>
      </c>
      <c r="D58" s="203" t="s">
        <v>541</v>
      </c>
      <c r="E58" s="203" t="s">
        <v>541</v>
      </c>
      <c r="F58" s="203" t="s">
        <v>541</v>
      </c>
      <c r="G58" s="203" t="s">
        <v>541</v>
      </c>
      <c r="H58" s="203" t="s">
        <v>541</v>
      </c>
      <c r="I58" s="203"/>
    </row>
    <row r="59" spans="1:9" ht="14.5" x14ac:dyDescent="0.3">
      <c r="A59" s="148"/>
      <c r="B59" s="149" t="s">
        <v>544</v>
      </c>
      <c r="C59" s="150" t="s">
        <v>138</v>
      </c>
      <c r="D59" s="203" t="s">
        <v>541</v>
      </c>
      <c r="E59" s="203" t="s">
        <v>541</v>
      </c>
      <c r="F59" s="203" t="s">
        <v>541</v>
      </c>
      <c r="G59" s="203" t="s">
        <v>541</v>
      </c>
      <c r="H59" s="203" t="s">
        <v>541</v>
      </c>
      <c r="I59" s="203"/>
    </row>
    <row r="60" spans="1:9" ht="14.5" x14ac:dyDescent="0.3">
      <c r="A60" s="148"/>
      <c r="B60" s="149" t="s">
        <v>545</v>
      </c>
      <c r="C60" s="150" t="s">
        <v>138</v>
      </c>
      <c r="D60" s="203"/>
      <c r="E60" s="203"/>
      <c r="F60" s="203"/>
      <c r="G60" s="203"/>
      <c r="H60" s="203"/>
      <c r="I60" s="203"/>
    </row>
    <row r="61" spans="1:9" ht="14.5" x14ac:dyDescent="0.3">
      <c r="A61" s="148"/>
      <c r="B61" s="149" t="s">
        <v>546</v>
      </c>
      <c r="C61" s="150" t="s">
        <v>138</v>
      </c>
      <c r="D61" s="203" t="s">
        <v>541</v>
      </c>
      <c r="E61" s="203" t="s">
        <v>541</v>
      </c>
      <c r="F61" s="203" t="s">
        <v>541</v>
      </c>
      <c r="G61" s="203" t="s">
        <v>541</v>
      </c>
      <c r="H61" s="203" t="s">
        <v>541</v>
      </c>
      <c r="I61" s="203"/>
    </row>
    <row r="62" spans="1:9" ht="14.5" x14ac:dyDescent="0.3">
      <c r="A62" s="148"/>
      <c r="B62" s="149" t="s">
        <v>547</v>
      </c>
      <c r="C62" s="150" t="s">
        <v>138</v>
      </c>
      <c r="D62" s="203"/>
      <c r="E62" s="203"/>
      <c r="F62" s="203"/>
      <c r="G62" s="203"/>
      <c r="H62" s="203"/>
      <c r="I62" s="203"/>
    </row>
    <row r="63" spans="1:9" ht="14.5" x14ac:dyDescent="0.3">
      <c r="A63" s="148"/>
      <c r="B63" s="149" t="s">
        <v>548</v>
      </c>
      <c r="C63" s="150" t="s">
        <v>138</v>
      </c>
      <c r="D63" s="203"/>
      <c r="E63" s="203"/>
      <c r="F63" s="203"/>
      <c r="G63" s="203"/>
      <c r="H63" s="203"/>
      <c r="I63" s="203"/>
    </row>
    <row r="64" spans="1:9" ht="14.5" x14ac:dyDescent="0.3">
      <c r="A64" s="148"/>
      <c r="B64" s="149" t="s">
        <v>549</v>
      </c>
      <c r="C64" s="150" t="s">
        <v>138</v>
      </c>
      <c r="D64" s="203"/>
      <c r="E64" s="203"/>
      <c r="F64" s="203"/>
      <c r="G64" s="203"/>
      <c r="H64" s="203"/>
      <c r="I64" s="203"/>
    </row>
    <row r="65" spans="1:9" ht="14.5" x14ac:dyDescent="0.3">
      <c r="A65" s="148"/>
      <c r="B65" s="149" t="s">
        <v>550</v>
      </c>
      <c r="C65" s="150" t="s">
        <v>138</v>
      </c>
      <c r="D65" s="203"/>
      <c r="E65" s="203"/>
      <c r="F65" s="203"/>
      <c r="G65" s="203"/>
      <c r="H65" s="203"/>
      <c r="I65" s="203"/>
    </row>
    <row r="66" spans="1:9" ht="14.5" x14ac:dyDescent="0.3">
      <c r="A66" s="148"/>
      <c r="B66" s="149" t="s">
        <v>551</v>
      </c>
      <c r="C66" s="150" t="s">
        <v>138</v>
      </c>
      <c r="D66" s="203"/>
      <c r="E66" s="203"/>
      <c r="F66" s="203"/>
      <c r="G66" s="203"/>
      <c r="H66" s="203"/>
      <c r="I66" s="203"/>
    </row>
    <row r="67" spans="1:9" x14ac:dyDescent="0.3">
      <c r="D67"/>
    </row>
    <row r="68" spans="1:9" ht="18.5" x14ac:dyDescent="0.3">
      <c r="B68" s="259" t="s">
        <v>561</v>
      </c>
    </row>
  </sheetData>
  <mergeCells count="2">
    <mergeCell ref="B3:C3"/>
    <mergeCell ref="B8:N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cd42318-77a4-4205-8fcf-c5408423388f">
      <UserInfo>
        <DisplayName>Katie Woollard</DisplayName>
        <AccountId>15689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39E404B0D27E41B6D81BBF1891DF4B" ma:contentTypeVersion="4" ma:contentTypeDescription="Create a new document." ma:contentTypeScope="" ma:versionID="cc4aefa0aba8b86d0718fe0f11e56419">
  <xsd:schema xmlns:xsd="http://www.w3.org/2001/XMLSchema" xmlns:xs="http://www.w3.org/2001/XMLSchema" xmlns:p="http://schemas.microsoft.com/office/2006/metadata/properties" xmlns:ns2="8518284e-1c37-44d8-a1a0-5e8d55e6affd" xmlns:ns3="1cd42318-77a4-4205-8fcf-c5408423388f" targetNamespace="http://schemas.microsoft.com/office/2006/metadata/properties" ma:root="true" ma:fieldsID="27790c20aaa1e71ad7dfbc22aed46eb6" ns2:_="" ns3:_="">
    <xsd:import namespace="8518284e-1c37-44d8-a1a0-5e8d55e6affd"/>
    <xsd:import namespace="1cd42318-77a4-4205-8fcf-c540842338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8284e-1c37-44d8-a1a0-5e8d55e6a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d42318-77a4-4205-8fcf-c540842338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7259A-252A-4813-AC68-4F263A5573F4}">
  <ds:schemaRefs>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1cd42318-77a4-4205-8fcf-c5408423388f"/>
    <ds:schemaRef ds:uri="http://www.w3.org/XML/1998/namespace"/>
    <ds:schemaRef ds:uri="http://schemas.microsoft.com/office/2006/documentManagement/types"/>
    <ds:schemaRef ds:uri="http://schemas.microsoft.com/office/infopath/2007/PartnerControls"/>
    <ds:schemaRef ds:uri="8518284e-1c37-44d8-a1a0-5e8d55e6affd"/>
  </ds:schemaRefs>
</ds:datastoreItem>
</file>

<file path=customXml/itemProps2.xml><?xml version="1.0" encoding="utf-8"?>
<ds:datastoreItem xmlns:ds="http://schemas.openxmlformats.org/officeDocument/2006/customXml" ds:itemID="{1991D7C3-6259-42B5-9C8C-362AB52B2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8284e-1c37-44d8-a1a0-5e8d55e6affd"/>
    <ds:schemaRef ds:uri="1cd42318-77a4-4205-8fcf-c540842338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57561-36F3-4156-88E3-543CA5BE86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 - READ FIRST</vt:lpstr>
      <vt:lpstr>Line definitions</vt:lpstr>
      <vt:lpstr>1. Outcomes</vt:lpstr>
      <vt:lpstr>2. Expenditure</vt:lpstr>
      <vt:lpstr>3. Adaptive Plans</vt:lpstr>
      <vt:lpstr>'1. Outcomes'!Print_Area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Watson</dc:creator>
  <cp:keywords/>
  <dc:description/>
  <cp:lastModifiedBy>Richard Woodhouse</cp:lastModifiedBy>
  <cp:revision/>
  <dcterms:created xsi:type="dcterms:W3CDTF">2021-11-08T20:44:44Z</dcterms:created>
  <dcterms:modified xsi:type="dcterms:W3CDTF">2023-05-31T15:49:03Z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0x0101002639E404B0D27E41B6D81BBF1891DF4B</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1900;#PR24 policy development|60fd7036-82fb-42a0-a747-3db10d29a5a3</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haredWithUsers">
    <vt:lpwstr>15689;#Katie Woollard</vt:lpwstr>
  </property>
  <property fmtid="{D5CDD505-2E9C-101B-9397-08002B2CF9AE}" pid="14" name="MSIP_Label_5ee7b979-c6a0-46e5-ae95-f7f5c2a744b6_Enabled">
    <vt:lpwstr>true</vt:lpwstr>
  </property>
  <property fmtid="{D5CDD505-2E9C-101B-9397-08002B2CF9AE}" pid="15" name="MSIP_Label_5ee7b979-c6a0-46e5-ae95-f7f5c2a744b6_SetDate">
    <vt:lpwstr>2022-07-31T17:08:29Z</vt:lpwstr>
  </property>
  <property fmtid="{D5CDD505-2E9C-101B-9397-08002B2CF9AE}" pid="16" name="MSIP_Label_5ee7b979-c6a0-46e5-ae95-f7f5c2a744b6_Method">
    <vt:lpwstr>Standard</vt:lpwstr>
  </property>
  <property fmtid="{D5CDD505-2E9C-101B-9397-08002B2CF9AE}" pid="17" name="MSIP_Label_5ee7b979-c6a0-46e5-ae95-f7f5c2a744b6_Name">
    <vt:lpwstr>UNCLASSIFIED</vt:lpwstr>
  </property>
  <property fmtid="{D5CDD505-2E9C-101B-9397-08002B2CF9AE}" pid="18" name="MSIP_Label_5ee7b979-c6a0-46e5-ae95-f7f5c2a744b6_SiteId">
    <vt:lpwstr>e15c1e99-7be3-495c-978e-eca7b8ea9f31</vt:lpwstr>
  </property>
  <property fmtid="{D5CDD505-2E9C-101B-9397-08002B2CF9AE}" pid="19" name="MSIP_Label_5ee7b979-c6a0-46e5-ae95-f7f5c2a744b6_ActionId">
    <vt:lpwstr>159c1fdd-bb62-42d8-a981-4adc55591860</vt:lpwstr>
  </property>
  <property fmtid="{D5CDD505-2E9C-101B-9397-08002B2CF9AE}" pid="20" name="MSIP_Label_5ee7b979-c6a0-46e5-ae95-f7f5c2a744b6_ContentBits">
    <vt:lpwstr>0</vt:lpwstr>
  </property>
  <property fmtid="{D5CDD505-2E9C-101B-9397-08002B2CF9AE}" pid="21" name="MediaServiceImageTags">
    <vt:lpwstr/>
  </property>
</Properties>
</file>